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Ex1.xml" ContentType="application/vnd.ms-office.chartex+xml"/>
  <Override PartName="/xl/charts/style15.xml" ContentType="application/vnd.ms-office.chartstyle+xml"/>
  <Override PartName="/xl/charts/colors15.xml" ContentType="application/vnd.ms-office.chartcolorstyle+xml"/>
  <Override PartName="/xl/charts/chartEx2.xml" ContentType="application/vnd.ms-office.chartex+xml"/>
  <Override PartName="/xl/charts/style16.xml" ContentType="application/vnd.ms-office.chartstyle+xml"/>
  <Override PartName="/xl/charts/colors16.xml" ContentType="application/vnd.ms-office.chartcolorstyle+xml"/>
  <Override PartName="/xl/charts/chartEx3.xml" ContentType="application/vnd.ms-office.chartex+xml"/>
  <Override PartName="/xl/charts/style17.xml" ContentType="application/vnd.ms-office.chartstyle+xml"/>
  <Override PartName="/xl/charts/colors17.xml" ContentType="application/vnd.ms-office.chartcolorstyle+xml"/>
  <Override PartName="/xl/charts/chartEx4.xml" ContentType="application/vnd.ms-office.chartex+xml"/>
  <Override PartName="/xl/charts/style18.xml" ContentType="application/vnd.ms-office.chartstyle+xml"/>
  <Override PartName="/xl/charts/colors18.xml" ContentType="application/vnd.ms-office.chartcolorstyle+xml"/>
  <Override PartName="/xl/charts/chartEx5.xml" ContentType="application/vnd.ms-office.chartex+xml"/>
  <Override PartName="/xl/charts/style19.xml" ContentType="application/vnd.ms-office.chartstyle+xml"/>
  <Override PartName="/xl/charts/colors19.xml" ContentType="application/vnd.ms-office.chartcolorstyle+xml"/>
  <Override PartName="/xl/charts/chartEx6.xml" ContentType="application/vnd.ms-office.chartex+xml"/>
  <Override PartName="/xl/charts/style20.xml" ContentType="application/vnd.ms-office.chartstyle+xml"/>
  <Override PartName="/xl/charts/colors20.xml" ContentType="application/vnd.ms-office.chartcolorstyle+xml"/>
  <Override PartName="/xl/charts/chart1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6.xml" ContentType="application/vnd.openxmlformats-officedocument.drawing+xml"/>
  <Override PartName="/xl/charts/chart16.xml" ContentType="application/vnd.openxmlformats-officedocument.drawingml.chart+xml"/>
  <Override PartName="/xl/charts/style22.xml" ContentType="application/vnd.ms-office.chartstyle+xml"/>
  <Override PartName="/xl/charts/colors22.xml" ContentType="application/vnd.ms-office.chartcolorstyle+xml"/>
  <Override PartName="/xl/charts/chart1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7.xml" ContentType="application/vnd.openxmlformats-officedocument.drawing+xml"/>
  <Override PartName="/xl/charts/chart18.xml" ContentType="application/vnd.openxmlformats-officedocument.drawingml.chart+xml"/>
  <Override PartName="/xl/charts/style24.xml" ContentType="application/vnd.ms-office.chartstyle+xml"/>
  <Override PartName="/xl/charts/colors24.xml" ContentType="application/vnd.ms-office.chartcolorstyle+xml"/>
  <Override PartName="/xl/charts/chart1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customProperty1.bin" ContentType="application/vnd.openxmlformats-officedocument.spreadsheetml.customProperty"/>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omments2.xml" ContentType="application/vnd.openxmlformats-officedocument.spreadsheetml.comments+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omments3.xml" ContentType="application/vnd.openxmlformats-officedocument.spreadsheetml.comments+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9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830"/>
  <workbookPr codeName="ThisWorkbook"/>
  <mc:AlternateContent xmlns:mc="http://schemas.openxmlformats.org/markup-compatibility/2006">
    <mc:Choice Requires="x15">
      <x15ac:absPath xmlns:x15ac="http://schemas.microsoft.com/office/spreadsheetml/2010/11/ac" url="C:\Users\Chris\Dropbox\My Books\"/>
    </mc:Choice>
  </mc:AlternateContent>
  <bookViews>
    <workbookView xWindow="360" yWindow="90" windowWidth="9240" windowHeight="3825"/>
  </bookViews>
  <sheets>
    <sheet name="Introduction" sheetId="2" r:id="rId1"/>
    <sheet name="List of Topics" sheetId="154" r:id="rId2"/>
    <sheet name="Changes in Excel" sheetId="153" r:id="rId3"/>
    <sheet name="Tabs and Ribbons" sheetId="155" r:id="rId4"/>
    <sheet name="Customizing Ribbons" sheetId="160" r:id="rId5"/>
    <sheet name="File Menu" sheetId="159" r:id="rId6"/>
    <sheet name="Quick Access Toolbar" sheetId="156" r:id="rId7"/>
    <sheet name="Excel Options" sheetId="157" r:id="rId8"/>
    <sheet name="File Extensions" sheetId="158" r:id="rId9"/>
    <sheet name="Going Home to Cell A1" sheetId="166" r:id="rId10"/>
    <sheet name="Splitting the Screen" sheetId="168" r:id="rId11"/>
    <sheet name="Selecting a Range with Keys" sheetId="169" r:id="rId12"/>
    <sheet name="Selecting a Range by Pointing" sheetId="170" r:id="rId13"/>
    <sheet name="Selecting Multiple Ranges" sheetId="171" r:id="rId14"/>
    <sheet name="Copying and Pasting" sheetId="173" r:id="rId15"/>
    <sheet name="Cutting and Pasting" sheetId="174" r:id="rId16"/>
    <sheet name="Paste Special Options" sheetId="175" r:id="rId17"/>
    <sheet name="Transposing a Range" sheetId="176" r:id="rId18"/>
    <sheet name="Undoing Actions" sheetId="177" r:id="rId19"/>
    <sheet name="Right-Clicking" sheetId="178" r:id="rId20"/>
    <sheet name="Shortcut Keys" sheetId="179" r:id="rId21"/>
    <sheet name="Cell Borders" sheetId="181" r:id="rId22"/>
    <sheet name="Shapes and Pictures" sheetId="182" r:id="rId23"/>
    <sheet name="Manipulating Rows, Columns" sheetId="183" r:id="rId24"/>
    <sheet name="Manipulating Worksheets" sheetId="184" r:id="rId25"/>
    <sheet name="Sorting" sheetId="185" r:id="rId26"/>
    <sheet name="Printing" sheetId="186" r:id="rId27"/>
    <sheet name="Relative, Absolute Addresses" sheetId="187" r:id="rId28"/>
    <sheet name="Calculation Options" sheetId="188" r:id="rId29"/>
    <sheet name="AutoSum Button" sheetId="189" r:id="rId30"/>
    <sheet name="Range Names" sheetId="190" r:id="rId31"/>
    <sheet name="Auditing Formulas" sheetId="191" r:id="rId32"/>
    <sheet name="Intro to Charts" sheetId="192" r:id="rId33"/>
    <sheet name="Creating a Chart" sheetId="193" r:id="rId34"/>
    <sheet name="Chart Types" sheetId="194" r:id="rId35"/>
    <sheet name="Modifying a Chart" sheetId="195" r:id="rId36"/>
    <sheet name="Locating a Chart" sheetId="196" r:id="rId37"/>
    <sheet name="Intro to Functions" sheetId="197" r:id="rId38"/>
    <sheet name="Function Help" sheetId="198" r:id="rId39"/>
    <sheet name="SUM, AVERAGE, PRODUCT" sheetId="199" r:id="rId40"/>
    <sheet name="COUNT, COUNT, COUNTBLANK" sheetId="200" r:id="rId41"/>
    <sheet name="COUNTIF, SUMIF, AVERAGEIF" sheetId="201" r:id="rId42"/>
    <sheet name="COUNTIFS, SUMIFS, AVERAGEIFS" sheetId="202" r:id="rId43"/>
    <sheet name="SUMPRODUCT" sheetId="203" r:id="rId44"/>
    <sheet name="IF" sheetId="204" r:id="rId45"/>
    <sheet name="VLOOKUP" sheetId="205" r:id="rId46"/>
    <sheet name="INT, ROUND" sheetId="206" r:id="rId47"/>
    <sheet name="ABS, SQRT, SUMSQ" sheetId="207" r:id="rId48"/>
    <sheet name="LN, EXP" sheetId="208" r:id="rId49"/>
    <sheet name="RAND, RANDBETWEEN" sheetId="209" r:id="rId50"/>
    <sheet name="Concatenating" sheetId="210" r:id="rId51"/>
    <sheet name="Parsing with Text to Columns" sheetId="211" r:id="rId52"/>
    <sheet name="Parsing with Text Functions" sheetId="212" r:id="rId53"/>
    <sheet name="Flash Fill" sheetId="253" r:id="rId54"/>
    <sheet name="Dates and Times in Excel" sheetId="213" r:id="rId55"/>
    <sheet name="TODAY, NOW" sheetId="214" r:id="rId56"/>
    <sheet name="YEAR, MONTH, DAY, WEEKDAY" sheetId="215" r:id="rId57"/>
    <sheet name="DATE, DATEVALUE" sheetId="216" r:id="rId58"/>
    <sheet name="MIN, MAX" sheetId="217" r:id="rId59"/>
    <sheet name="MEDIAN, QUARTILE, PERCENTILE" sheetId="218" r:id="rId60"/>
    <sheet name="STDEV, VAR" sheetId="219" r:id="rId61"/>
    <sheet name="CORREL, COVAR" sheetId="220" r:id="rId62"/>
    <sheet name="New Statistical Functions" sheetId="221" r:id="rId63"/>
    <sheet name="PMT" sheetId="222" r:id="rId64"/>
    <sheet name="NPV, XNPV" sheetId="223" r:id="rId65"/>
    <sheet name="IRR" sheetId="224" r:id="rId66"/>
    <sheet name="INDEX" sheetId="225" r:id="rId67"/>
    <sheet name="MATCH" sheetId="226" r:id="rId68"/>
    <sheet name="OFFSET" sheetId="227" r:id="rId69"/>
    <sheet name="INDIRECT" sheetId="228" r:id="rId70"/>
    <sheet name="Quick Analysis" sheetId="229" r:id="rId71"/>
    <sheet name="Tables" sheetId="230" r:id="rId72"/>
    <sheet name="Pivot Tables" sheetId="231" r:id="rId73"/>
    <sheet name="Data Tables" sheetId="232" r:id="rId74"/>
    <sheet name="Goal Seek" sheetId="233" r:id="rId75"/>
    <sheet name="Solver" sheetId="234" r:id="rId76"/>
    <sheet name="Intro to Power BI" sheetId="235" r:id="rId77"/>
    <sheet name="Data Model" sheetId="236" r:id="rId78"/>
    <sheet name="Power Pivot" sheetId="237" r:id="rId79"/>
    <sheet name="Power View" sheetId="238" r:id="rId80"/>
    <sheet name="Power Map" sheetId="239" r:id="rId81"/>
    <sheet name="Power Query" sheetId="240" r:id="rId82"/>
    <sheet name="Intro to Importing Data" sheetId="241" r:id="rId83"/>
    <sheet name="Importing Data from a Text File" sheetId="242" r:id="rId84"/>
    <sheet name="Importing Data from a Database" sheetId="243" r:id="rId85"/>
    <sheet name="Importing Data from the Web" sheetId="245" r:id="rId86"/>
    <sheet name="Documenting Your Work" sheetId="246" r:id="rId87"/>
    <sheet name="Conditional Formatting" sheetId="247" r:id="rId88"/>
    <sheet name="Data Validation" sheetId="248" r:id="rId89"/>
    <sheet name="Protecting Worksheets,Workbooks" sheetId="249" r:id="rId90"/>
    <sheet name="Developer Ribbon" sheetId="250" r:id="rId91"/>
    <sheet name="Using Form Controls" sheetId="251" r:id="rId92"/>
    <sheet name="Recording a Macro" sheetId="252" r:id="rId9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chart.v1.0" hidden="1">'Chart Types'!#REF!</definedName>
    <definedName name="_xlchart.v1.1" hidden="1">'Chart Types'!$P$104</definedName>
    <definedName name="_xlchart.v1.10" hidden="1">'Chart Types'!$P$149</definedName>
    <definedName name="_xlchart.v1.11" hidden="1">'Chart Types'!$P$150:$P$155</definedName>
    <definedName name="_xlchart.v1.12" hidden="1">'Chart Types'!$O$138:$O$143</definedName>
    <definedName name="_xlchart.v1.13" hidden="1">'Chart Types'!$P$137</definedName>
    <definedName name="_xlchart.v1.14" hidden="1">'Chart Types'!$P$138:$P$143</definedName>
    <definedName name="_xlchart.v1.15" hidden="1">'Chart Types'!$O$179:$O$192</definedName>
    <definedName name="_xlchart.v1.16" hidden="1">'Chart Types'!$P$179:$P$192</definedName>
    <definedName name="_xlchart.v1.2" hidden="1">'Chart Types'!$P$105:$P$135</definedName>
    <definedName name="_xlchart.v1.3" hidden="1">'Chart Types'!$O$105:$O$135</definedName>
    <definedName name="_xlchart.v1.4" hidden="1">'Chart Types'!$P$104</definedName>
    <definedName name="_xlchart.v1.5" hidden="1">'Chart Types'!$P$105:$P$135</definedName>
    <definedName name="_xlchart.v1.6" hidden="1">'Chart Types'!$N$150:$O$155</definedName>
    <definedName name="_xlchart.v1.7" hidden="1">'Chart Types'!$P$149</definedName>
    <definedName name="_xlchart.v1.8" hidden="1">'Chart Types'!$P$150:$P$155</definedName>
    <definedName name="_xlchart.v1.9" hidden="1">'Chart Types'!$N$150:$O$155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123</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TRUE</definedName>
    <definedName name="solver_adj" localSheetId="75" hidden="1">Solver!$R$12:$U$14</definedName>
    <definedName name="solver_cvg" localSheetId="75" hidden="1">0.0001</definedName>
    <definedName name="solver_drv" localSheetId="75" hidden="1">1</definedName>
    <definedName name="solver_eng" localSheetId="75" hidden="1">2</definedName>
    <definedName name="solver_est" localSheetId="75" hidden="1">1</definedName>
    <definedName name="solver_itr" localSheetId="75" hidden="1">100</definedName>
    <definedName name="solver_lhs1" localSheetId="75" hidden="1">Solver!$V$12:$V$14</definedName>
    <definedName name="solver_lhs2" localSheetId="75" hidden="1">Solver!$R$15:$U$15</definedName>
    <definedName name="solver_lin" localSheetId="75" hidden="1">2</definedName>
    <definedName name="solver_mip" localSheetId="75" hidden="1">2147483647</definedName>
    <definedName name="solver_mni" localSheetId="75" hidden="1">30</definedName>
    <definedName name="solver_mrt" localSheetId="75" hidden="1">0.075</definedName>
    <definedName name="solver_msl" localSheetId="75" hidden="1">2</definedName>
    <definedName name="solver_neg" localSheetId="75" hidden="1">1</definedName>
    <definedName name="solver_nod" localSheetId="75" hidden="1">2147483647</definedName>
    <definedName name="solver_num" localSheetId="75" hidden="1">2</definedName>
    <definedName name="solver_nwt" localSheetId="75" hidden="1">1</definedName>
    <definedName name="solver_opt" localSheetId="75" hidden="1">Solver!$Q$19</definedName>
    <definedName name="solver_pre" localSheetId="75" hidden="1">0.000001</definedName>
    <definedName name="solver_rbv" localSheetId="75" hidden="1">1</definedName>
    <definedName name="solver_rel1" localSheetId="75" hidden="1">1</definedName>
    <definedName name="solver_rel2" localSheetId="75" hidden="1">3</definedName>
    <definedName name="solver_rhs1" localSheetId="75" hidden="1">Solver!$X$12:$X$14</definedName>
    <definedName name="solver_rhs2" localSheetId="75" hidden="1">Solver!$R$17:$U$17</definedName>
    <definedName name="solver_rlx" localSheetId="75" hidden="1">1</definedName>
    <definedName name="solver_rsd" localSheetId="75" hidden="1">0</definedName>
    <definedName name="solver_scl" localSheetId="75" hidden="1">2</definedName>
    <definedName name="solver_sho" localSheetId="75" hidden="1">2</definedName>
    <definedName name="solver_ssz" localSheetId="75" hidden="1">100</definedName>
    <definedName name="solver_tim" localSheetId="75" hidden="1">100</definedName>
    <definedName name="solver_tol" localSheetId="75" hidden="1">0.05</definedName>
    <definedName name="solver_typ" localSheetId="75" hidden="1">2</definedName>
    <definedName name="solver_val" localSheetId="75" hidden="1">0</definedName>
    <definedName name="solver_ver" localSheetId="75" hidden="1">3</definedName>
  </definedNames>
  <calcPr calcId="171027"/>
</workbook>
</file>

<file path=xl/calcChain.xml><?xml version="1.0" encoding="utf-8"?>
<calcChain xmlns="http://schemas.openxmlformats.org/spreadsheetml/2006/main">
  <c r="P16" i="251" l="1"/>
  <c r="P15" i="251"/>
  <c r="A1" i="160"/>
  <c r="A1" i="159"/>
  <c r="A1" i="156"/>
  <c r="A1" i="157"/>
  <c r="A1" i="158"/>
  <c r="A1" i="166"/>
  <c r="A1" i="168"/>
  <c r="A1" i="169"/>
  <c r="A1" i="170"/>
  <c r="A1" i="171"/>
  <c r="A1" i="173"/>
  <c r="A1" i="174"/>
  <c r="A1" i="175"/>
  <c r="A1" i="176"/>
  <c r="A1" i="177"/>
  <c r="A1" i="178"/>
  <c r="A1" i="179"/>
  <c r="A1" i="181"/>
  <c r="A1" i="182"/>
  <c r="A1" i="183"/>
  <c r="A1" i="184"/>
  <c r="A1" i="185"/>
  <c r="A1" i="186"/>
  <c r="A1" i="187"/>
  <c r="A1" i="188"/>
  <c r="A1" i="189"/>
  <c r="A1" i="190"/>
  <c r="A1" i="191"/>
  <c r="A1" i="192"/>
  <c r="A1" i="193"/>
  <c r="A1" i="194"/>
  <c r="A1" i="195"/>
  <c r="A1" i="196"/>
  <c r="A1" i="197"/>
  <c r="A1" i="198"/>
  <c r="A1" i="199"/>
  <c r="A1" i="200"/>
  <c r="A1" i="201"/>
  <c r="A1" i="202"/>
  <c r="A1" i="203"/>
  <c r="A1" i="204"/>
  <c r="A1" i="205"/>
  <c r="A1" i="206"/>
  <c r="A1" i="207"/>
  <c r="A1" i="208"/>
  <c r="A1" i="209"/>
  <c r="A1" i="210"/>
  <c r="A1" i="211"/>
  <c r="A1" i="212"/>
  <c r="A1" i="253"/>
  <c r="A1" i="213"/>
  <c r="A1" i="214"/>
  <c r="A1" i="215"/>
  <c r="A1" i="216"/>
  <c r="A1" i="217"/>
  <c r="A1" i="218"/>
  <c r="A1" i="219"/>
  <c r="A1" i="220"/>
  <c r="A1" i="221"/>
  <c r="A1" i="222"/>
  <c r="A1" i="223"/>
  <c r="A1" i="224"/>
  <c r="A1" i="225"/>
  <c r="A1" i="226"/>
  <c r="A1" i="227"/>
  <c r="A1" i="228"/>
  <c r="A1" i="229"/>
  <c r="A1" i="230"/>
  <c r="A1" i="231"/>
  <c r="A1" i="232"/>
  <c r="A1" i="233"/>
  <c r="A1" i="234"/>
  <c r="A1" i="235"/>
  <c r="A1" i="236"/>
  <c r="A1" i="237"/>
  <c r="A1" i="238"/>
  <c r="A1" i="239"/>
  <c r="A1" i="240"/>
  <c r="A1" i="241"/>
  <c r="A1" i="242"/>
  <c r="A1" i="243"/>
  <c r="A1" i="245"/>
  <c r="A1" i="246"/>
  <c r="A1" i="247"/>
  <c r="A1" i="248"/>
  <c r="A1" i="249"/>
  <c r="A1" i="250"/>
  <c r="A1" i="251"/>
  <c r="A1" i="252"/>
  <c r="A1" i="155"/>
  <c r="P17" i="251" l="1"/>
  <c r="Q49" i="251"/>
  <c r="R50" i="251"/>
  <c r="S51" i="251"/>
  <c r="T52" i="251"/>
  <c r="U53" i="251"/>
  <c r="V54" i="251"/>
  <c r="W55" i="251"/>
  <c r="X56" i="251"/>
  <c r="Y57" i="251"/>
  <c r="Z58" i="251"/>
  <c r="AA59" i="251"/>
  <c r="AB60" i="251"/>
  <c r="AC61" i="251"/>
  <c r="AD62" i="251"/>
  <c r="AE63" i="251"/>
  <c r="AF64" i="251"/>
  <c r="AG65" i="251"/>
  <c r="AH66" i="251"/>
  <c r="AI67" i="251"/>
  <c r="M68" i="251"/>
  <c r="AJ68" i="251"/>
  <c r="AK69" i="251"/>
  <c r="AL70" i="251"/>
  <c r="AM71" i="251"/>
  <c r="AN72" i="251"/>
  <c r="AO73" i="251"/>
  <c r="AP74" i="251"/>
  <c r="AQ75" i="251"/>
  <c r="AR76" i="251"/>
  <c r="AS77" i="251"/>
  <c r="AT78" i="251"/>
  <c r="AU79" i="251"/>
  <c r="AV80" i="251"/>
  <c r="AW81" i="251"/>
  <c r="AX82" i="251"/>
  <c r="AY83" i="251"/>
  <c r="AZ84" i="251"/>
  <c r="BA85" i="251"/>
  <c r="BB86" i="251"/>
  <c r="BC87" i="251"/>
  <c r="BD88" i="251"/>
  <c r="BE89" i="251"/>
  <c r="BF90" i="251"/>
  <c r="BG91" i="251"/>
  <c r="BH92" i="251"/>
  <c r="BI93" i="251"/>
  <c r="BJ94" i="251"/>
  <c r="BK95" i="251"/>
  <c r="BL96" i="251"/>
  <c r="BM97" i="251"/>
  <c r="BN98" i="251"/>
  <c r="BO99" i="251"/>
  <c r="BP100" i="251"/>
  <c r="BQ101" i="251"/>
  <c r="BR102" i="251"/>
  <c r="BS103" i="251"/>
  <c r="BT104" i="251"/>
  <c r="BU105" i="251"/>
  <c r="BV106" i="251"/>
  <c r="BW107" i="251"/>
  <c r="BX108" i="251"/>
  <c r="BY109" i="251"/>
  <c r="BZ110" i="251"/>
  <c r="CA111" i="251"/>
  <c r="CB112" i="251"/>
  <c r="CC113" i="251"/>
  <c r="CD114" i="251"/>
  <c r="CE115" i="251"/>
  <c r="CF116" i="251"/>
  <c r="CG117" i="251"/>
  <c r="CH118" i="251"/>
  <c r="CI119" i="251"/>
  <c r="CJ120" i="251"/>
  <c r="CK121" i="251"/>
  <c r="CL122" i="251"/>
  <c r="CM123" i="251"/>
  <c r="P18" i="251" l="1"/>
  <c r="L48" i="248" l="1"/>
  <c r="L107" i="247" l="1"/>
  <c r="M107" i="247"/>
  <c r="N107" i="247"/>
  <c r="O107" i="247"/>
  <c r="P107" i="247"/>
  <c r="Q107" i="247"/>
  <c r="L108" i="247"/>
  <c r="M108" i="247"/>
  <c r="N108" i="247"/>
  <c r="O108" i="247"/>
  <c r="P108" i="247"/>
  <c r="Q108" i="247"/>
  <c r="L109" i="247"/>
  <c r="M109" i="247"/>
  <c r="N109" i="247"/>
  <c r="O109" i="247"/>
  <c r="P109" i="247"/>
  <c r="Q109" i="247"/>
  <c r="L110" i="247"/>
  <c r="M110" i="247"/>
  <c r="N110" i="247"/>
  <c r="O110" i="247"/>
  <c r="P110" i="247"/>
  <c r="Q110" i="247"/>
  <c r="L111" i="247"/>
  <c r="M111" i="247"/>
  <c r="N111" i="247"/>
  <c r="O111" i="247"/>
  <c r="P111" i="247"/>
  <c r="Q111" i="247"/>
  <c r="L112" i="247"/>
  <c r="M112" i="247"/>
  <c r="N112" i="247"/>
  <c r="O112" i="247"/>
  <c r="P112" i="247"/>
  <c r="Q112" i="247"/>
  <c r="L113" i="247"/>
  <c r="M113" i="247"/>
  <c r="N113" i="247"/>
  <c r="O113" i="247"/>
  <c r="P113" i="247"/>
  <c r="Q113" i="247"/>
  <c r="L114" i="247"/>
  <c r="M114" i="247"/>
  <c r="N114" i="247"/>
  <c r="O114" i="247"/>
  <c r="P114" i="247"/>
  <c r="Q114" i="247"/>
  <c r="L115" i="247"/>
  <c r="M115" i="247"/>
  <c r="N115" i="247"/>
  <c r="O115" i="247"/>
  <c r="P115" i="247"/>
  <c r="Q115" i="247"/>
  <c r="L116" i="247"/>
  <c r="M116" i="247"/>
  <c r="N116" i="247"/>
  <c r="O116" i="247"/>
  <c r="P116" i="247"/>
  <c r="Q116" i="247"/>
  <c r="L117" i="247"/>
  <c r="M117" i="247"/>
  <c r="N117" i="247"/>
  <c r="O117" i="247"/>
  <c r="P117" i="247"/>
  <c r="Q117" i="247"/>
  <c r="L118" i="247"/>
  <c r="M118" i="247"/>
  <c r="N118" i="247"/>
  <c r="O118" i="247"/>
  <c r="P118" i="247"/>
  <c r="Q118" i="247"/>
  <c r="V12" i="234" l="1"/>
  <c r="V13" i="234"/>
  <c r="V14" i="234"/>
  <c r="R15" i="234"/>
  <c r="S15" i="234"/>
  <c r="T15" i="234"/>
  <c r="U15" i="234"/>
  <c r="Q19" i="234"/>
  <c r="L37" i="233" l="1"/>
  <c r="L39" i="233" s="1"/>
  <c r="N37" i="233"/>
  <c r="N39" i="233" s="1"/>
  <c r="L30" i="232" l="1"/>
  <c r="L34" i="232" s="1"/>
  <c r="K102" i="232" l="1"/>
  <c r="AE93" i="232"/>
  <c r="L35" i="232"/>
  <c r="AE72" i="232"/>
  <c r="L39" i="232"/>
  <c r="L85" i="232"/>
  <c r="AF93" i="232" l="1"/>
  <c r="AD124" i="232"/>
  <c r="M85" i="232"/>
  <c r="AI29" i="228"/>
  <c r="AJ28" i="228"/>
  <c r="AI28" i="228"/>
  <c r="AI30" i="228"/>
  <c r="AI31" i="228"/>
  <c r="AJ30" i="228"/>
  <c r="AJ31" i="228"/>
  <c r="AJ29" i="228"/>
  <c r="O34" i="227" l="1"/>
  <c r="P34" i="227"/>
  <c r="Q34" i="227"/>
  <c r="R34" i="227"/>
  <c r="S34" i="227"/>
  <c r="T34" i="227"/>
  <c r="U34" i="227"/>
  <c r="V34" i="227"/>
  <c r="AD44" i="227"/>
  <c r="AE44" i="227"/>
  <c r="AF44" i="227"/>
  <c r="AG44" i="227"/>
  <c r="AH44" i="227"/>
  <c r="AI44" i="227"/>
  <c r="AJ44" i="227"/>
  <c r="AK44" i="227"/>
  <c r="AK35" i="228"/>
  <c r="AI38" i="228"/>
  <c r="AL38" i="228"/>
  <c r="AJ36" i="228"/>
  <c r="AK38" i="228"/>
  <c r="AL37" i="228"/>
  <c r="AL35" i="228"/>
  <c r="AK37" i="228"/>
  <c r="AI35" i="228"/>
  <c r="AL36" i="228"/>
  <c r="AJ37" i="228"/>
  <c r="AJ35" i="228"/>
  <c r="AK36" i="228"/>
  <c r="AJ38" i="228"/>
  <c r="AI36" i="228"/>
  <c r="AI37" i="228"/>
  <c r="L14" i="226" l="1"/>
  <c r="L15" i="226" s="1"/>
  <c r="AF35" i="226"/>
  <c r="AG35" i="226"/>
  <c r="AH35" i="226"/>
  <c r="AI35" i="226"/>
  <c r="AD11" i="225" l="1"/>
  <c r="AD15" i="225"/>
  <c r="AF9" i="224" l="1"/>
  <c r="AF14" i="223" l="1"/>
  <c r="AF39" i="223"/>
  <c r="AE8" i="222" l="1"/>
  <c r="N16" i="221" l="1"/>
  <c r="M16" i="221"/>
  <c r="N15" i="221"/>
  <c r="M15" i="221"/>
  <c r="N14" i="221"/>
  <c r="M14" i="221"/>
  <c r="N13" i="221"/>
  <c r="M13" i="221"/>
  <c r="N12" i="221"/>
  <c r="M12" i="221"/>
  <c r="N11" i="221"/>
  <c r="M11" i="221"/>
  <c r="N10" i="221"/>
  <c r="M10" i="221"/>
  <c r="N9" i="221"/>
  <c r="M9" i="221"/>
  <c r="N8" i="221"/>
  <c r="M8" i="221"/>
  <c r="N7" i="221"/>
  <c r="M7" i="221"/>
  <c r="N6" i="221"/>
  <c r="M6" i="221"/>
  <c r="N5" i="221"/>
  <c r="M5" i="221"/>
  <c r="N4" i="221"/>
  <c r="M4" i="221"/>
  <c r="AG8" i="220" l="1"/>
  <c r="AG9" i="220"/>
  <c r="AG10" i="220"/>
  <c r="AF9" i="219" l="1"/>
  <c r="AF8" i="219"/>
  <c r="AF7" i="219"/>
  <c r="AF12" i="219" l="1"/>
  <c r="AH12" i="219" s="1"/>
  <c r="AF11" i="219"/>
  <c r="AH11" i="219" s="1"/>
  <c r="AH13" i="219" s="1"/>
  <c r="AH25" i="218" l="1"/>
  <c r="AH24" i="218"/>
  <c r="AH23" i="218"/>
  <c r="AH22" i="218"/>
  <c r="AH21" i="218"/>
  <c r="AH20" i="218"/>
  <c r="AH19" i="218"/>
  <c r="AH18" i="218"/>
  <c r="AH17" i="218"/>
  <c r="AH14" i="218"/>
  <c r="AH13" i="218"/>
  <c r="AH12" i="218"/>
  <c r="AH9" i="218"/>
  <c r="AH8" i="218"/>
  <c r="AF13" i="217" l="1"/>
  <c r="AG13" i="217"/>
  <c r="AF14" i="217"/>
  <c r="AG14" i="217"/>
  <c r="L8" i="216" l="1"/>
  <c r="AF17" i="216"/>
  <c r="AF31" i="216"/>
  <c r="AF32" i="216"/>
  <c r="AF33" i="216"/>
  <c r="AE4" i="215" l="1"/>
  <c r="AF4" i="215"/>
  <c r="AG4" i="215"/>
  <c r="AH4" i="215"/>
  <c r="AI4" i="215"/>
  <c r="AJ4" i="215"/>
  <c r="AE5" i="215"/>
  <c r="AF5" i="215"/>
  <c r="AG5" i="215"/>
  <c r="AH5" i="215"/>
  <c r="AI5" i="215"/>
  <c r="AJ5" i="215"/>
  <c r="AE6" i="215"/>
  <c r="AF6" i="215"/>
  <c r="AG6" i="215"/>
  <c r="AH6" i="215"/>
  <c r="AI6" i="215"/>
  <c r="AJ6" i="215"/>
  <c r="AE7" i="215"/>
  <c r="AF7" i="215"/>
  <c r="AG7" i="215"/>
  <c r="AH7" i="215"/>
  <c r="AI7" i="215"/>
  <c r="AJ7" i="215"/>
  <c r="AE8" i="215"/>
  <c r="AF8" i="215"/>
  <c r="AG8" i="215"/>
  <c r="AH8" i="215"/>
  <c r="AI8" i="215"/>
  <c r="AJ8" i="215"/>
  <c r="AE9" i="215"/>
  <c r="AF9" i="215"/>
  <c r="AG9" i="215"/>
  <c r="AH9" i="215"/>
  <c r="AI9" i="215"/>
  <c r="AJ9" i="215"/>
  <c r="AF7" i="214" l="1"/>
  <c r="AF8" i="214"/>
  <c r="AH139" i="212" l="1"/>
  <c r="AM139" i="212" s="1"/>
  <c r="AF139" i="212"/>
  <c r="AJ139" i="212" s="1"/>
  <c r="AE139" i="212"/>
  <c r="AH138" i="212"/>
  <c r="AF138" i="212"/>
  <c r="AJ138" i="212" s="1"/>
  <c r="AE138" i="212"/>
  <c r="AH137" i="212"/>
  <c r="AM137" i="212" s="1"/>
  <c r="AF137" i="212"/>
  <c r="AG137" i="212" s="1"/>
  <c r="AI137" i="212" s="1"/>
  <c r="AE137" i="212"/>
  <c r="AH136" i="212"/>
  <c r="AF136" i="212"/>
  <c r="AJ136" i="212" s="1"/>
  <c r="AE136" i="212"/>
  <c r="AH135" i="212"/>
  <c r="AF135" i="212"/>
  <c r="AJ135" i="212" s="1"/>
  <c r="AE135" i="212"/>
  <c r="AH134" i="212"/>
  <c r="AL134" i="212" s="1"/>
  <c r="AF134" i="212"/>
  <c r="AJ134" i="212" s="1"/>
  <c r="AE134" i="212"/>
  <c r="AH133" i="212"/>
  <c r="AL133" i="212" s="1"/>
  <c r="AF133" i="212"/>
  <c r="AJ133" i="212" s="1"/>
  <c r="AE133" i="212"/>
  <c r="AH132" i="212"/>
  <c r="AM132" i="212" s="1"/>
  <c r="AF132" i="212"/>
  <c r="AJ132" i="212" s="1"/>
  <c r="AE132" i="212"/>
  <c r="AH131" i="212"/>
  <c r="AF131" i="212"/>
  <c r="AG131" i="212" s="1"/>
  <c r="AI131" i="212" s="1"/>
  <c r="AE131" i="212"/>
  <c r="AH130" i="212"/>
  <c r="AF130" i="212"/>
  <c r="AJ130" i="212" s="1"/>
  <c r="AE130" i="212"/>
  <c r="AF116" i="212"/>
  <c r="AI116" i="212" s="1"/>
  <c r="AE116" i="212"/>
  <c r="AF115" i="212"/>
  <c r="AI115" i="212" s="1"/>
  <c r="AE115" i="212"/>
  <c r="AF114" i="212"/>
  <c r="AG114" i="212" s="1"/>
  <c r="AH114" i="212" s="1"/>
  <c r="AE114" i="212"/>
  <c r="AF113" i="212"/>
  <c r="AG113" i="212" s="1"/>
  <c r="AE113" i="212"/>
  <c r="AH113" i="212" s="1"/>
  <c r="AF112" i="212"/>
  <c r="AI112" i="212" s="1"/>
  <c r="AE112" i="212"/>
  <c r="AF111" i="212"/>
  <c r="AG111" i="212" s="1"/>
  <c r="AE111" i="212"/>
  <c r="AI110" i="212"/>
  <c r="AF110" i="212"/>
  <c r="AG110" i="212" s="1"/>
  <c r="AE110" i="212"/>
  <c r="AF109" i="212"/>
  <c r="AI109" i="212" s="1"/>
  <c r="AE109" i="212"/>
  <c r="AF108" i="212"/>
  <c r="AI108" i="212" s="1"/>
  <c r="AE108" i="212"/>
  <c r="AF107" i="212"/>
  <c r="AI107" i="212" s="1"/>
  <c r="AE107" i="212"/>
  <c r="AM133" i="212" l="1"/>
  <c r="AJ137" i="212"/>
  <c r="AH110" i="212"/>
  <c r="AH111" i="212"/>
  <c r="AM134" i="212"/>
  <c r="AG109" i="212"/>
  <c r="AH109" i="212" s="1"/>
  <c r="AG112" i="212"/>
  <c r="AH112" i="212" s="1"/>
  <c r="AG107" i="212"/>
  <c r="AH107" i="212" s="1"/>
  <c r="AG130" i="212"/>
  <c r="AI130" i="212" s="1"/>
  <c r="AL132" i="212"/>
  <c r="AG134" i="212"/>
  <c r="AI134" i="212" s="1"/>
  <c r="AK134" i="212" s="1"/>
  <c r="AG135" i="212"/>
  <c r="AI135" i="212" s="1"/>
  <c r="AK135" i="212" s="1"/>
  <c r="AG136" i="212"/>
  <c r="AI136" i="212" s="1"/>
  <c r="AK136" i="212" s="1"/>
  <c r="AG115" i="212"/>
  <c r="AH115" i="212" s="1"/>
  <c r="AM130" i="212"/>
  <c r="AM135" i="212"/>
  <c r="AM136" i="212"/>
  <c r="AG138" i="212"/>
  <c r="AI138" i="212" s="1"/>
  <c r="AI113" i="212"/>
  <c r="AM131" i="212"/>
  <c r="AM138" i="212"/>
  <c r="AL135" i="212"/>
  <c r="AG139" i="212"/>
  <c r="AI139" i="212" s="1"/>
  <c r="AK139" i="212" s="1"/>
  <c r="AG108" i="212"/>
  <c r="AH108" i="212" s="1"/>
  <c r="AI114" i="212"/>
  <c r="AG116" i="212"/>
  <c r="AH116" i="212" s="1"/>
  <c r="AG133" i="212"/>
  <c r="AI133" i="212" s="1"/>
  <c r="AK133" i="212" s="1"/>
  <c r="AL136" i="212"/>
  <c r="AK137" i="212"/>
  <c r="AI111" i="212"/>
  <c r="AK130" i="212"/>
  <c r="AJ131" i="212"/>
  <c r="AL137" i="212"/>
  <c r="AK138" i="212"/>
  <c r="AG132" i="212"/>
  <c r="AI132" i="212" s="1"/>
  <c r="AL130" i="212"/>
  <c r="AK131" i="212"/>
  <c r="AL138" i="212"/>
  <c r="AL131" i="212"/>
  <c r="AL139" i="212"/>
  <c r="AK132" i="212" l="1"/>
  <c r="AG12" i="210" l="1"/>
  <c r="AF12" i="210"/>
  <c r="AG11" i="210"/>
  <c r="AF11" i="210"/>
  <c r="AG10" i="210"/>
  <c r="AF10" i="210"/>
  <c r="AG9" i="210"/>
  <c r="AF9" i="210"/>
  <c r="AG8" i="210"/>
  <c r="AF8" i="210"/>
  <c r="AG7" i="210"/>
  <c r="AF7" i="210"/>
  <c r="AG6" i="210"/>
  <c r="AF6" i="210"/>
  <c r="AG5" i="210"/>
  <c r="AF5" i="210"/>
  <c r="AG4" i="210"/>
  <c r="AF4" i="210"/>
  <c r="AG3" i="210"/>
  <c r="AF3" i="210"/>
  <c r="AF34" i="209" l="1"/>
  <c r="AF33" i="209"/>
  <c r="AF32" i="209"/>
  <c r="AF31" i="209"/>
  <c r="AF30" i="209"/>
  <c r="AF29" i="209"/>
  <c r="AF28" i="209"/>
  <c r="AF27" i="209"/>
  <c r="AF26" i="209"/>
  <c r="AF25" i="209"/>
  <c r="AF24" i="209"/>
  <c r="AF23" i="209"/>
  <c r="AF22" i="209"/>
  <c r="AK14" i="209"/>
  <c r="AJ14" i="209"/>
  <c r="AI14" i="209"/>
  <c r="AH14" i="209"/>
  <c r="AG14" i="209"/>
  <c r="AF14" i="209"/>
  <c r="AK13" i="209"/>
  <c r="AJ13" i="209"/>
  <c r="AI13" i="209"/>
  <c r="AH13" i="209"/>
  <c r="AG13" i="209"/>
  <c r="AF13" i="209"/>
  <c r="AK12" i="209"/>
  <c r="AJ12" i="209"/>
  <c r="AI12" i="209"/>
  <c r="AH12" i="209"/>
  <c r="AG12" i="209"/>
  <c r="AF12" i="209"/>
  <c r="AK11" i="209"/>
  <c r="AJ11" i="209"/>
  <c r="AI11" i="209"/>
  <c r="AH11" i="209"/>
  <c r="AG11" i="209"/>
  <c r="AF11" i="209"/>
  <c r="AK10" i="209"/>
  <c r="AJ10" i="209"/>
  <c r="AI10" i="209"/>
  <c r="AH10" i="209"/>
  <c r="AG10" i="209"/>
  <c r="AF10" i="209"/>
  <c r="AK9" i="209"/>
  <c r="AJ9" i="209"/>
  <c r="AI9" i="209"/>
  <c r="AH9" i="209"/>
  <c r="AG9" i="209"/>
  <c r="AF9" i="209"/>
  <c r="AK8" i="209"/>
  <c r="AJ8" i="209"/>
  <c r="AI8" i="209"/>
  <c r="AH8" i="209"/>
  <c r="AG8" i="209"/>
  <c r="AF8" i="209"/>
  <c r="AK7" i="209"/>
  <c r="AJ7" i="209"/>
  <c r="AI7" i="209"/>
  <c r="AH7" i="209"/>
  <c r="AG7" i="209"/>
  <c r="AF7" i="209"/>
  <c r="AK6" i="209"/>
  <c r="AJ6" i="209"/>
  <c r="AI6" i="209"/>
  <c r="AH6" i="209"/>
  <c r="AG6" i="209"/>
  <c r="AF6" i="209"/>
  <c r="AK5" i="209"/>
  <c r="AJ5" i="209"/>
  <c r="AI5" i="209"/>
  <c r="AH5" i="209"/>
  <c r="AG5" i="209"/>
  <c r="AF5" i="209"/>
  <c r="AK4" i="209"/>
  <c r="AJ4" i="209"/>
  <c r="AI4" i="209"/>
  <c r="AH4" i="209"/>
  <c r="AG4" i="209"/>
  <c r="AF4" i="209"/>
  <c r="AJ20" i="208" l="1"/>
  <c r="AJ21" i="208" s="1"/>
  <c r="AI20" i="208"/>
  <c r="AI21" i="208" s="1"/>
  <c r="AH20" i="208"/>
  <c r="AH21" i="208" s="1"/>
  <c r="AG20" i="208"/>
  <c r="AG21" i="208" s="1"/>
  <c r="AF20" i="208"/>
  <c r="AF21" i="208" s="1"/>
  <c r="AJ9" i="208"/>
  <c r="AI9" i="208"/>
  <c r="AH9" i="208"/>
  <c r="AG9" i="208"/>
  <c r="AF9" i="208"/>
  <c r="AJ27" i="207" l="1"/>
  <c r="AJ26" i="207"/>
  <c r="AH16" i="207"/>
  <c r="AG16" i="207"/>
  <c r="AF16" i="207"/>
  <c r="AE16" i="207"/>
  <c r="AG10" i="207"/>
  <c r="AF10" i="207"/>
  <c r="AE10" i="207"/>
  <c r="AI20" i="206" l="1"/>
  <c r="AH20" i="206"/>
  <c r="AG20" i="206"/>
  <c r="AF20" i="206"/>
  <c r="AE20" i="206"/>
  <c r="AH11" i="206"/>
  <c r="AG11" i="206"/>
  <c r="AF11" i="206"/>
  <c r="AE11" i="206"/>
  <c r="AE77" i="205" l="1"/>
  <c r="AE76" i="205"/>
  <c r="AE75" i="205"/>
  <c r="AE74" i="205"/>
  <c r="AE73" i="205"/>
  <c r="AE72" i="205"/>
  <c r="AE71" i="205"/>
  <c r="AE70" i="205"/>
  <c r="AE61" i="205"/>
  <c r="AE60" i="205"/>
  <c r="AE59" i="205"/>
  <c r="AE58" i="205"/>
  <c r="AE57" i="205"/>
  <c r="AE56" i="205"/>
  <c r="AE55" i="205"/>
  <c r="AE54" i="205"/>
  <c r="M51" i="205"/>
  <c r="M50" i="205"/>
  <c r="M49" i="205"/>
  <c r="M48" i="205"/>
  <c r="M47" i="205"/>
  <c r="M46" i="205"/>
  <c r="M45" i="205"/>
  <c r="M44" i="205"/>
  <c r="M43" i="205"/>
  <c r="AC70" i="204" l="1"/>
  <c r="AC69" i="204"/>
  <c r="AC68" i="204"/>
  <c r="AC67" i="204"/>
  <c r="AC66" i="204"/>
  <c r="AC65" i="204"/>
  <c r="AC55" i="204"/>
  <c r="AC54" i="204"/>
  <c r="AC53" i="204"/>
  <c r="AC52" i="204"/>
  <c r="AC32" i="204"/>
  <c r="AC31" i="204"/>
  <c r="AC30" i="204"/>
  <c r="AC29" i="204"/>
  <c r="AC28" i="204"/>
  <c r="AC27" i="204"/>
  <c r="AD14" i="204"/>
  <c r="AC14" i="204"/>
  <c r="AD13" i="204"/>
  <c r="AC13" i="204"/>
  <c r="AD12" i="204"/>
  <c r="AC12" i="204"/>
  <c r="AD11" i="204"/>
  <c r="AC11" i="204"/>
  <c r="AE16" i="203" l="1"/>
  <c r="AE15" i="202" l="1"/>
  <c r="AE14" i="202"/>
  <c r="AE12" i="202"/>
  <c r="AC20" i="201" l="1"/>
  <c r="AC19" i="201"/>
  <c r="AC18" i="201"/>
  <c r="AC16" i="201"/>
  <c r="AC15" i="201"/>
  <c r="AC14" i="201"/>
  <c r="AC12" i="201"/>
  <c r="AD9" i="200" l="1"/>
  <c r="AF9" i="200"/>
  <c r="AD12" i="200"/>
  <c r="AF12" i="200"/>
  <c r="AD15" i="200"/>
  <c r="AE17" i="199" l="1"/>
  <c r="AG31" i="199"/>
  <c r="AI31" i="199"/>
  <c r="AG32" i="199"/>
  <c r="AG33" i="199"/>
  <c r="AG34" i="199"/>
  <c r="AG35" i="199"/>
  <c r="AG36" i="199"/>
  <c r="AG37" i="199"/>
  <c r="AG38" i="199"/>
  <c r="AG39" i="199"/>
  <c r="AG40" i="199"/>
  <c r="AG41" i="199"/>
  <c r="AG42" i="199"/>
  <c r="AG43" i="199"/>
  <c r="AG44" i="199"/>
  <c r="AG45" i="199"/>
  <c r="AG46" i="199"/>
  <c r="AG47" i="199"/>
  <c r="AG48" i="199"/>
  <c r="AG49" i="199"/>
  <c r="AG50" i="199"/>
  <c r="AG51" i="199"/>
  <c r="AG52" i="199"/>
  <c r="AG53" i="199"/>
  <c r="AI53" i="199"/>
  <c r="AG54" i="199"/>
  <c r="AG55" i="199"/>
  <c r="AG56" i="199"/>
  <c r="AG57" i="199"/>
  <c r="AG58" i="199"/>
  <c r="AG59" i="199"/>
  <c r="AG60" i="199"/>
  <c r="AG61" i="199"/>
  <c r="AG62" i="199"/>
  <c r="AG63" i="199"/>
  <c r="AG64" i="199"/>
  <c r="AG65" i="199"/>
  <c r="AG66" i="199"/>
  <c r="AG67" i="199"/>
  <c r="AG68" i="199"/>
  <c r="AG69" i="199"/>
  <c r="AG70" i="199"/>
  <c r="AG71" i="199"/>
  <c r="AG72" i="199"/>
  <c r="AG73" i="199"/>
  <c r="AG74" i="199"/>
  <c r="AG75" i="199"/>
  <c r="AG76" i="199"/>
  <c r="AG77" i="199"/>
  <c r="AG78" i="199"/>
  <c r="AG79" i="199"/>
  <c r="AG80" i="199"/>
  <c r="AG81" i="199"/>
  <c r="AG82" i="199"/>
  <c r="AG83" i="199"/>
  <c r="AG84" i="199"/>
  <c r="AG85" i="199"/>
  <c r="AG86" i="199"/>
  <c r="AG87" i="199"/>
  <c r="AG88" i="199"/>
  <c r="AG89" i="199"/>
  <c r="AG90" i="199"/>
  <c r="AG91" i="199"/>
  <c r="AI34" i="199" l="1"/>
  <c r="AD27" i="198"/>
  <c r="L28" i="191" l="1"/>
  <c r="L24" i="191"/>
  <c r="L29" i="191" s="1"/>
  <c r="L30" i="191" s="1"/>
  <c r="L21" i="191"/>
  <c r="L26" i="191" l="1"/>
  <c r="L31" i="191" s="1"/>
  <c r="Q73" i="190" l="1"/>
  <c r="S72" i="190"/>
  <c r="S71" i="190"/>
  <c r="S70" i="190"/>
  <c r="S69" i="190"/>
  <c r="S68" i="190"/>
  <c r="S67" i="190"/>
  <c r="S73" i="190" l="1"/>
  <c r="AH45" i="187"/>
  <c r="AG45" i="187"/>
  <c r="AF45" i="187"/>
  <c r="AE45" i="187"/>
  <c r="AH44" i="187"/>
  <c r="AG44" i="187"/>
  <c r="AF44" i="187"/>
  <c r="AE44" i="187"/>
  <c r="AH43" i="187"/>
  <c r="AG43" i="187"/>
  <c r="AF43" i="187"/>
  <c r="AE43" i="187"/>
  <c r="AH42" i="187"/>
  <c r="AG42" i="187"/>
  <c r="AF42" i="187"/>
  <c r="AE42" i="187"/>
  <c r="AH41" i="187"/>
  <c r="AG41" i="187"/>
  <c r="AF41" i="187"/>
  <c r="AE41" i="187"/>
  <c r="AG35" i="187"/>
  <c r="AF35" i="187"/>
  <c r="AE35" i="187"/>
  <c r="AD35" i="187"/>
  <c r="E32" i="183" l="1"/>
  <c r="E31" i="183"/>
  <c r="E30" i="183"/>
  <c r="L19" i="177" l="1"/>
  <c r="K19" i="177"/>
  <c r="L18" i="177"/>
  <c r="K18" i="177"/>
  <c r="L17" i="177"/>
  <c r="K17" i="177"/>
  <c r="L16" i="177"/>
  <c r="K16" i="177"/>
  <c r="L15" i="177"/>
  <c r="K15" i="177"/>
  <c r="L14" i="177"/>
  <c r="K14" i="177"/>
  <c r="L13" i="177"/>
  <c r="K13" i="177"/>
  <c r="L12" i="177"/>
  <c r="K12" i="177"/>
  <c r="L11" i="177"/>
  <c r="K11" i="177"/>
  <c r="L10" i="177"/>
  <c r="K10" i="177"/>
  <c r="L9" i="177"/>
  <c r="K9" i="177"/>
  <c r="L8" i="177"/>
  <c r="K8" i="177"/>
  <c r="L7" i="177"/>
  <c r="K7" i="177"/>
  <c r="N39" i="176" l="1"/>
  <c r="M39" i="176"/>
  <c r="L39" i="176"/>
  <c r="O38" i="176"/>
  <c r="O37" i="176"/>
  <c r="O36" i="176"/>
  <c r="O39" i="176" s="1"/>
  <c r="N23" i="176"/>
  <c r="M23" i="176"/>
  <c r="L23" i="176"/>
  <c r="O22" i="176"/>
  <c r="O21" i="176"/>
  <c r="O20" i="176"/>
  <c r="O23" i="176" l="1"/>
  <c r="M110" i="175"/>
  <c r="M109" i="175"/>
  <c r="M108" i="175"/>
  <c r="M107" i="175"/>
  <c r="M106" i="175"/>
  <c r="M105" i="175"/>
  <c r="M104" i="175"/>
  <c r="M84" i="175"/>
  <c r="M83" i="175"/>
  <c r="M82" i="175"/>
  <c r="M81" i="175"/>
  <c r="M80" i="175"/>
  <c r="M79" i="175"/>
  <c r="M78" i="175"/>
  <c r="M73" i="175"/>
  <c r="M72" i="175"/>
  <c r="M71" i="175"/>
  <c r="M70" i="175"/>
  <c r="M69" i="175"/>
  <c r="M68" i="175"/>
  <c r="M67" i="175"/>
  <c r="M9" i="174" l="1"/>
  <c r="M8" i="174"/>
  <c r="M7" i="174"/>
  <c r="M6" i="174"/>
  <c r="M5" i="174"/>
  <c r="M4" i="174"/>
  <c r="M3" i="174"/>
  <c r="M115" i="173" l="1"/>
  <c r="M114" i="173"/>
  <c r="M113" i="173"/>
  <c r="M112" i="173"/>
  <c r="M111" i="173"/>
  <c r="M110" i="173"/>
  <c r="M109" i="173"/>
  <c r="M96" i="173"/>
  <c r="M72" i="173"/>
  <c r="M14" i="173"/>
  <c r="A1" i="154" l="1"/>
  <c r="A1" i="153"/>
  <c r="A1" i="2" l="1"/>
</calcChain>
</file>

<file path=xl/comments1.xml><?xml version="1.0" encoding="utf-8"?>
<comments xmlns="http://schemas.openxmlformats.org/spreadsheetml/2006/main">
  <authors>
    <author>Chris</author>
  </authors>
  <commentList>
    <comment ref="N39" authorId="0" shapeId="0">
      <text>
        <r>
          <rPr>
            <b/>
            <sz val="9"/>
            <color indexed="81"/>
            <rFont val="Tahoma"/>
            <family val="2"/>
          </rPr>
          <t>Regular paste, pastes values, formulas, and formats.</t>
        </r>
        <r>
          <rPr>
            <sz val="9"/>
            <color indexed="81"/>
            <rFont val="Tahoma"/>
            <family val="2"/>
          </rPr>
          <t xml:space="preserve">
</t>
        </r>
      </text>
    </comment>
    <comment ref="N40" authorId="0" shapeId="0">
      <text>
        <r>
          <rPr>
            <b/>
            <sz val="9"/>
            <color indexed="81"/>
            <rFont val="Tahoma"/>
            <family val="2"/>
          </rPr>
          <t xml:space="preserve">Pastes all text, numbers, and formulas, but without their formatting.
</t>
        </r>
        <r>
          <rPr>
            <sz val="9"/>
            <color indexed="81"/>
            <rFont val="Tahoma"/>
            <family val="2"/>
          </rPr>
          <t xml:space="preserve">
</t>
        </r>
      </text>
    </comment>
    <comment ref="N41" authorId="0" shapeId="0">
      <text>
        <r>
          <rPr>
            <b/>
            <sz val="9"/>
            <color indexed="81"/>
            <rFont val="Tahoma"/>
            <family val="2"/>
          </rPr>
          <t xml:space="preserve">Pastes formulas and number formats.
</t>
        </r>
        <r>
          <rPr>
            <sz val="9"/>
            <color indexed="81"/>
            <rFont val="Tahoma"/>
            <family val="2"/>
          </rPr>
          <t xml:space="preserve">
</t>
        </r>
      </text>
    </comment>
    <comment ref="N42" authorId="0" shapeId="0">
      <text>
        <r>
          <rPr>
            <b/>
            <sz val="9"/>
            <color indexed="81"/>
            <rFont val="Tahoma"/>
            <family val="2"/>
          </rPr>
          <t>Preserves all original formatting of the pasted selection. Preserves all formulas as well.</t>
        </r>
        <r>
          <rPr>
            <sz val="9"/>
            <color indexed="81"/>
            <rFont val="Tahoma"/>
            <family val="2"/>
          </rPr>
          <t xml:space="preserve">
</t>
        </r>
      </text>
    </comment>
    <comment ref="N45" authorId="0" shapeId="0">
      <text>
        <r>
          <rPr>
            <b/>
            <sz val="9"/>
            <color indexed="81"/>
            <rFont val="Tahoma"/>
            <family val="2"/>
          </rPr>
          <t>Pastes text, numbers, formulas, and formatting, everything except for borders.</t>
        </r>
        <r>
          <rPr>
            <sz val="9"/>
            <color indexed="81"/>
            <rFont val="Tahoma"/>
            <family val="2"/>
          </rPr>
          <t xml:space="preserve">
</t>
        </r>
      </text>
    </comment>
    <comment ref="N46" authorId="0" shapeId="0">
      <text>
        <r>
          <rPr>
            <b/>
            <sz val="9"/>
            <color indexed="81"/>
            <rFont val="Tahoma"/>
            <family val="2"/>
          </rPr>
          <t>Preserves the column widths as well as all formulas and formatting.</t>
        </r>
        <r>
          <rPr>
            <sz val="9"/>
            <color indexed="81"/>
            <rFont val="Tahoma"/>
            <family val="2"/>
          </rPr>
          <t xml:space="preserve">
</t>
        </r>
      </text>
    </comment>
    <comment ref="N47" authorId="0" shapeId="0">
      <text>
        <r>
          <rPr>
            <b/>
            <sz val="9"/>
            <color indexed="81"/>
            <rFont val="Tahoma"/>
            <family val="2"/>
          </rPr>
          <t>Pastes text, values, and formulas, but changes their orientation from rows to columns and vice versa.</t>
        </r>
        <r>
          <rPr>
            <sz val="9"/>
            <color indexed="81"/>
            <rFont val="Tahoma"/>
            <family val="2"/>
          </rPr>
          <t xml:space="preserve">
</t>
        </r>
      </text>
    </comment>
    <comment ref="N50" authorId="0" shapeId="0">
      <text>
        <r>
          <rPr>
            <b/>
            <sz val="9"/>
            <color indexed="81"/>
            <rFont val="Tahoma"/>
            <family val="2"/>
          </rPr>
          <t xml:space="preserve">Strips all formulas and pastes only the resulting values. The options in this row appear only when the copied data contains formulas. </t>
        </r>
        <r>
          <rPr>
            <sz val="9"/>
            <color indexed="81"/>
            <rFont val="Tahoma"/>
            <family val="2"/>
          </rPr>
          <t xml:space="preserve">
</t>
        </r>
      </text>
    </comment>
    <comment ref="N51" authorId="0" shapeId="0">
      <text>
        <r>
          <rPr>
            <b/>
            <sz val="9"/>
            <color indexed="81"/>
            <rFont val="Tahoma"/>
            <family val="2"/>
          </rPr>
          <t>Strips all formulas, replacing with values. Formatting is preserved only for numeric values, including dates. Text formatting is removed.</t>
        </r>
        <r>
          <rPr>
            <sz val="9"/>
            <color indexed="81"/>
            <rFont val="Tahoma"/>
            <family val="2"/>
          </rPr>
          <t xml:space="preserve">
</t>
        </r>
      </text>
    </comment>
    <comment ref="N52" authorId="0" shapeId="0">
      <text>
        <r>
          <rPr>
            <b/>
            <sz val="9"/>
            <color indexed="81"/>
            <rFont val="Tahoma"/>
            <family val="2"/>
          </rPr>
          <t>Strips all formulas, replacing with values, and preserves all formatting.</t>
        </r>
        <r>
          <rPr>
            <sz val="9"/>
            <color indexed="81"/>
            <rFont val="Tahoma"/>
            <family val="2"/>
          </rPr>
          <t xml:space="preserve">
</t>
        </r>
      </text>
    </comment>
    <comment ref="N55" authorId="0" shapeId="0">
      <text>
        <r>
          <rPr>
            <b/>
            <sz val="9"/>
            <color indexed="81"/>
            <rFont val="Tahoma"/>
            <family val="2"/>
          </rPr>
          <t>Pastes only the formatting, leaving all values and formulas out of the pasted range.</t>
        </r>
        <r>
          <rPr>
            <sz val="9"/>
            <color indexed="81"/>
            <rFont val="Tahoma"/>
            <family val="2"/>
          </rPr>
          <t xml:space="preserve">
</t>
        </r>
      </text>
    </comment>
    <comment ref="N56" authorId="0" shapeId="0">
      <text>
        <r>
          <rPr>
            <b/>
            <sz val="9"/>
            <color indexed="81"/>
            <rFont val="Tahoma"/>
            <family val="2"/>
          </rPr>
          <t>Creates linking formulas in the paste range so that any changes made to the copied range are immediately seen in the paste range.</t>
        </r>
      </text>
    </comment>
    <comment ref="N57" authorId="0" shapeId="0">
      <text>
        <r>
          <rPr>
            <b/>
            <sz val="9"/>
            <color indexed="81"/>
            <rFont val="Tahoma"/>
            <family val="2"/>
          </rPr>
          <t>Pastes only a picture of the copied range.</t>
        </r>
        <r>
          <rPr>
            <sz val="9"/>
            <color indexed="81"/>
            <rFont val="Tahoma"/>
            <family val="2"/>
          </rPr>
          <t xml:space="preserve">
</t>
        </r>
      </text>
    </comment>
    <comment ref="N58" authorId="0" shapeId="0">
      <text>
        <r>
          <rPr>
            <b/>
            <sz val="9"/>
            <color indexed="81"/>
            <rFont val="Tahoma"/>
            <family val="2"/>
          </rPr>
          <t>Pastes a picture of the copied range that is linked to the copied range, so that if the copied range changes, the picture changes.</t>
        </r>
        <r>
          <rPr>
            <sz val="9"/>
            <color indexed="81"/>
            <rFont val="Tahoma"/>
            <family val="2"/>
          </rPr>
          <t xml:space="preserve">
</t>
        </r>
      </text>
    </comment>
  </commentList>
</comments>
</file>

<file path=xl/comments2.xml><?xml version="1.0" encoding="utf-8"?>
<comments xmlns="http://schemas.openxmlformats.org/spreadsheetml/2006/main">
  <authors>
    <author>Chris Albright</author>
  </authors>
  <commentList>
    <comment ref="K3" authorId="0" shapeId="0">
      <text>
        <r>
          <rPr>
            <b/>
            <sz val="8"/>
            <color indexed="81"/>
            <rFont val="Tahoma"/>
            <family val="2"/>
          </rPr>
          <t>Date order was placed</t>
        </r>
        <r>
          <rPr>
            <sz val="8"/>
            <color indexed="81"/>
            <rFont val="Tahoma"/>
            <family val="2"/>
          </rPr>
          <t xml:space="preserve">
</t>
        </r>
      </text>
    </comment>
    <comment ref="L3" authorId="0" shapeId="0">
      <text>
        <r>
          <rPr>
            <b/>
            <sz val="8"/>
            <color indexed="81"/>
            <rFont val="Tahoma"/>
            <family val="2"/>
          </rPr>
          <t>Day of week order was placed</t>
        </r>
        <r>
          <rPr>
            <sz val="8"/>
            <color indexed="81"/>
            <rFont val="Tahoma"/>
            <family val="2"/>
          </rPr>
          <t xml:space="preserve">
</t>
        </r>
      </text>
    </comment>
    <comment ref="M3" authorId="0" shapeId="0">
      <text>
        <r>
          <rPr>
            <b/>
            <sz val="8"/>
            <color indexed="81"/>
            <rFont val="Tahoma"/>
            <family val="2"/>
          </rPr>
          <t>Time of day (morning, afternoon, evening) order was placed</t>
        </r>
        <r>
          <rPr>
            <sz val="8"/>
            <color indexed="81"/>
            <rFont val="Tahoma"/>
            <family val="2"/>
          </rPr>
          <t xml:space="preserve">
</t>
        </r>
      </text>
    </comment>
    <comment ref="N3" authorId="0" shapeId="0">
      <text>
        <r>
          <rPr>
            <b/>
            <sz val="8"/>
            <color indexed="81"/>
            <rFont val="Tahoma"/>
            <family val="2"/>
          </rPr>
          <t>Region of country customer is from (West, NorthEast, South, Midwest)</t>
        </r>
        <r>
          <rPr>
            <sz val="8"/>
            <color indexed="81"/>
            <rFont val="Tahoma"/>
            <family val="2"/>
          </rPr>
          <t xml:space="preserve">
</t>
        </r>
      </text>
    </comment>
    <comment ref="O3" authorId="0" shapeId="0">
      <text>
        <r>
          <rPr>
            <b/>
            <sz val="8"/>
            <color indexed="81"/>
            <rFont val="Tahoma"/>
            <family val="2"/>
          </rPr>
          <t>Whether customer paid with an Elecmart credit card or another type of credit card</t>
        </r>
        <r>
          <rPr>
            <sz val="8"/>
            <color indexed="81"/>
            <rFont val="Tahoma"/>
            <family val="2"/>
          </rPr>
          <t xml:space="preserve">
</t>
        </r>
      </text>
    </comment>
    <comment ref="P3" authorId="0" shapeId="0">
      <text>
        <r>
          <rPr>
            <b/>
            <sz val="8"/>
            <color indexed="81"/>
            <rFont val="Tahoma"/>
            <family val="2"/>
          </rPr>
          <t>Gender of customer</t>
        </r>
        <r>
          <rPr>
            <sz val="8"/>
            <color indexed="81"/>
            <rFont val="Tahoma"/>
            <family val="2"/>
          </rPr>
          <t xml:space="preserve">
</t>
        </r>
      </text>
    </comment>
    <comment ref="Q3" authorId="0" shapeId="0">
      <text>
        <r>
          <rPr>
            <b/>
            <sz val="8"/>
            <color indexed="81"/>
            <rFont val="Tahoma"/>
            <family val="2"/>
          </rPr>
          <t>Category of customer (low, medium, high) based on past buying behavior with Elecmart</t>
        </r>
        <r>
          <rPr>
            <sz val="8"/>
            <color indexed="81"/>
            <rFont val="Tahoma"/>
            <family val="2"/>
          </rPr>
          <t xml:space="preserve">
</t>
        </r>
      </text>
    </comment>
    <comment ref="R3" authorId="0" shapeId="0">
      <text>
        <r>
          <rPr>
            <b/>
            <sz val="8"/>
            <color indexed="81"/>
            <rFont val="Tahoma"/>
            <family val="2"/>
          </rPr>
          <t>Number of items ordered on this purchase</t>
        </r>
        <r>
          <rPr>
            <sz val="8"/>
            <color indexed="81"/>
            <rFont val="Tahoma"/>
            <family val="2"/>
          </rPr>
          <t xml:space="preserve">
</t>
        </r>
      </text>
    </comment>
    <comment ref="S3" authorId="0" shapeId="0">
      <text>
        <r>
          <rPr>
            <b/>
            <sz val="8"/>
            <color indexed="81"/>
            <rFont val="Tahoma"/>
            <family val="2"/>
          </rPr>
          <t>Total cost of items ordered on this purchase</t>
        </r>
        <r>
          <rPr>
            <sz val="8"/>
            <color indexed="81"/>
            <rFont val="Tahoma"/>
            <family val="2"/>
          </rPr>
          <t xml:space="preserve">
</t>
        </r>
      </text>
    </comment>
    <comment ref="T3" authorId="0" shapeId="0">
      <text>
        <r>
          <rPr>
            <b/>
            <sz val="8"/>
            <color indexed="81"/>
            <rFont val="Tahoma"/>
            <family val="2"/>
          </rPr>
          <t>Cost of most expensive item on this purchase</t>
        </r>
        <r>
          <rPr>
            <sz val="8"/>
            <color indexed="81"/>
            <rFont val="Tahoma"/>
            <family val="2"/>
          </rPr>
          <t xml:space="preserve">
</t>
        </r>
      </text>
    </comment>
  </commentList>
</comments>
</file>

<file path=xl/comments3.xml><?xml version="1.0" encoding="utf-8"?>
<comments xmlns="http://schemas.openxmlformats.org/spreadsheetml/2006/main">
  <authors>
    <author>Chris</author>
  </authors>
  <commentList>
    <comment ref="K101" authorId="0" shapeId="0">
      <text>
        <r>
          <rPr>
            <b/>
            <sz val="9"/>
            <color indexed="81"/>
            <rFont val="Tahoma"/>
            <family val="2"/>
          </rPr>
          <t>Down payments along top row, annual interest rates along left column</t>
        </r>
        <r>
          <rPr>
            <sz val="9"/>
            <color indexed="81"/>
            <rFont val="Tahoma"/>
            <family val="2"/>
          </rPr>
          <t xml:space="preserve">
</t>
        </r>
      </text>
    </comment>
    <comment ref="AD123" authorId="0" shapeId="0">
      <text>
        <r>
          <rPr>
            <b/>
            <sz val="9"/>
            <color indexed="81"/>
            <rFont val="Tahoma"/>
            <family val="2"/>
          </rPr>
          <t>Down payments along top row, terms along left column</t>
        </r>
        <r>
          <rPr>
            <sz val="9"/>
            <color indexed="81"/>
            <rFont val="Tahoma"/>
            <family val="2"/>
          </rPr>
          <t xml:space="preserve">
</t>
        </r>
      </text>
    </comment>
  </commentList>
</comments>
</file>

<file path=xl/sharedStrings.xml><?xml version="1.0" encoding="utf-8"?>
<sst xmlns="http://schemas.openxmlformats.org/spreadsheetml/2006/main" count="3788" uniqueCount="944">
  <si>
    <t>Jan</t>
  </si>
  <si>
    <t>Feb</t>
  </si>
  <si>
    <t>Mar</t>
  </si>
  <si>
    <t>Apr</t>
  </si>
  <si>
    <t>May</t>
  </si>
  <si>
    <t>Jun</t>
  </si>
  <si>
    <t>Q1</t>
  </si>
  <si>
    <t>Q2</t>
  </si>
  <si>
    <t>Fixed cost</t>
  </si>
  <si>
    <t>Variable cost</t>
  </si>
  <si>
    <t>Month</t>
  </si>
  <si>
    <t>Units produced</t>
  </si>
  <si>
    <t>Total cost</t>
  </si>
  <si>
    <t>Table of revenues for various unit prices and units sold</t>
  </si>
  <si>
    <t>Units sold</t>
  </si>
  <si>
    <t>Unit price</t>
  </si>
  <si>
    <t>Total</t>
  </si>
  <si>
    <t>Price</t>
  </si>
  <si>
    <t>Revenue</t>
  </si>
  <si>
    <t>Day</t>
  </si>
  <si>
    <t>Sales</t>
  </si>
  <si>
    <t>North</t>
  </si>
  <si>
    <t>West</t>
  </si>
  <si>
    <t>East</t>
  </si>
  <si>
    <t>UnitsSold</t>
  </si>
  <si>
    <t>UnitPrice</t>
  </si>
  <si>
    <t>Totals</t>
  </si>
  <si>
    <t>Table of costs for units produced in one month (along side)</t>
  </si>
  <si>
    <t>for use in another month (along top)</t>
  </si>
  <si>
    <t>Student ID</t>
  </si>
  <si>
    <t>Exam score</t>
  </si>
  <si>
    <t>Absent</t>
  </si>
  <si>
    <t>Average (giving 0s to students who were absent)</t>
  </si>
  <si>
    <t>Bob</t>
  </si>
  <si>
    <t>Mary</t>
  </si>
  <si>
    <t>Jack</t>
  </si>
  <si>
    <t>Number enrolled</t>
  </si>
  <si>
    <t>Number who took exam</t>
  </si>
  <si>
    <t>Sales rep</t>
  </si>
  <si>
    <t>Allison</t>
  </si>
  <si>
    <t>Baker</t>
  </si>
  <si>
    <t>Jones</t>
  </si>
  <si>
    <t>Miller</t>
  </si>
  <si>
    <t>Smith</t>
  </si>
  <si>
    <t>Taylor</t>
  </si>
  <si>
    <t>Jan sales</t>
  </si>
  <si>
    <t>Feb sales</t>
  </si>
  <si>
    <t>Min sales</t>
  </si>
  <si>
    <t>Max sales</t>
  </si>
  <si>
    <t>Unit shipping costs</t>
  </si>
  <si>
    <t>City1</t>
  </si>
  <si>
    <t>City2</t>
  </si>
  <si>
    <t>City3</t>
  </si>
  <si>
    <t>Plant1</t>
  </si>
  <si>
    <t>Plant2</t>
  </si>
  <si>
    <t>Plant3</t>
  </si>
  <si>
    <t>Units shipped</t>
  </si>
  <si>
    <t>For each product, if the end inventory is less than or equal to 50 units,</t>
  </si>
  <si>
    <t>enough units are ordered to bring stock back up to 200; otherwise, no</t>
  </si>
  <si>
    <t>units of that product are ordered</t>
  </si>
  <si>
    <t>Product</t>
  </si>
  <si>
    <t>End inventory</t>
  </si>
  <si>
    <t>Order placed (yes or no)?</t>
  </si>
  <si>
    <t># of units ordered</t>
  </si>
  <si>
    <t>Order placed?</t>
  </si>
  <si>
    <t># ordered</t>
  </si>
  <si>
    <t>Each student gets an A (if score is 90 or above), S for satisfactory (if score</t>
  </si>
  <si>
    <t>Student</t>
  </si>
  <si>
    <t>Score</t>
  </si>
  <si>
    <t>Grade</t>
  </si>
  <si>
    <t>Investor sells stock only if its price has gone up three consecutive days</t>
  </si>
  <si>
    <t>(including the current day)</t>
  </si>
  <si>
    <t>Price change</t>
  </si>
  <si>
    <t>Sell (yes or no)?</t>
  </si>
  <si>
    <t>Up</t>
  </si>
  <si>
    <t>Down</t>
  </si>
  <si>
    <t>Sell?</t>
  </si>
  <si>
    <r>
      <t xml:space="preserve">Any student who scores at least 95 on </t>
    </r>
    <r>
      <rPr>
        <i/>
        <sz val="10"/>
        <rFont val="Arial"/>
        <family val="2"/>
      </rPr>
      <t>any</t>
    </r>
    <r>
      <rPr>
        <sz val="10"/>
        <rFont val="Arial"/>
        <family val="2"/>
      </rPr>
      <t xml:space="preserve"> of the exams gets a bonus</t>
    </r>
  </si>
  <si>
    <t>which is 1% of their total score.</t>
  </si>
  <si>
    <t>Exam 1</t>
  </si>
  <si>
    <t>Exam 2</t>
  </si>
  <si>
    <t>Exam 3</t>
  </si>
  <si>
    <t>Exam 4</t>
  </si>
  <si>
    <t>Bonus</t>
  </si>
  <si>
    <t>Lookup table</t>
  </si>
  <si>
    <t>F</t>
  </si>
  <si>
    <t>D</t>
  </si>
  <si>
    <t>C</t>
  </si>
  <si>
    <t>B</t>
  </si>
  <si>
    <t>A</t>
  </si>
  <si>
    <t>Order #</t>
  </si>
  <si>
    <t>Gradepoints</t>
  </si>
  <si>
    <t>Adams</t>
  </si>
  <si>
    <t>Davis</t>
  </si>
  <si>
    <t>A-</t>
  </si>
  <si>
    <t>Edwards</t>
  </si>
  <si>
    <t>C+</t>
  </si>
  <si>
    <t>B+</t>
  </si>
  <si>
    <t>Johnson</t>
  </si>
  <si>
    <t>B-</t>
  </si>
  <si>
    <t>Myers</t>
  </si>
  <si>
    <t>Thomson</t>
  </si>
  <si>
    <t>C-</t>
  </si>
  <si>
    <t>Amount financed</t>
  </si>
  <si>
    <t>Annual interest rate</t>
  </si>
  <si>
    <t>Term (number of months financed)</t>
  </si>
  <si>
    <t>Monthly payment</t>
  </si>
  <si>
    <t>Payment</t>
  </si>
  <si>
    <t>Price of car</t>
  </si>
  <si>
    <t xml:space="preserve">Data table </t>
  </si>
  <si>
    <t>Down payment</t>
  </si>
  <si>
    <t>Interest rate</t>
  </si>
  <si>
    <t>Total interest paid</t>
  </si>
  <si>
    <t>Data table</t>
  </si>
  <si>
    <t>Interest</t>
  </si>
  <si>
    <t>Total interest</t>
  </si>
  <si>
    <t>Term</t>
  </si>
  <si>
    <t>Data table of total interest paid</t>
  </si>
  <si>
    <t>E</t>
  </si>
  <si>
    <t>Stephen</t>
  </si>
  <si>
    <t>Andy</t>
  </si>
  <si>
    <t>T</t>
  </si>
  <si>
    <t>Thompson</t>
  </si>
  <si>
    <t>John</t>
  </si>
  <si>
    <t>Wilson</t>
  </si>
  <si>
    <t>Kathy</t>
  </si>
  <si>
    <t>Fredericks</t>
  </si>
  <si>
    <t>Karen</t>
  </si>
  <si>
    <t>Williams</t>
  </si>
  <si>
    <t>Tom</t>
  </si>
  <si>
    <t>Peter</t>
  </si>
  <si>
    <t>Jennings</t>
  </si>
  <si>
    <t>Ted</t>
  </si>
  <si>
    <t>R</t>
  </si>
  <si>
    <t>Benson</t>
  </si>
  <si>
    <t>Jason</t>
  </si>
  <si>
    <t>Samson</t>
  </si>
  <si>
    <t>Jones, Bob</t>
  </si>
  <si>
    <t>Davis, Stephen</t>
  </si>
  <si>
    <t>Thompson, Andy</t>
  </si>
  <si>
    <t>Wilson, John</t>
  </si>
  <si>
    <t>Fredericks, Kathy</t>
  </si>
  <si>
    <t>Williams, Karen</t>
  </si>
  <si>
    <t>Smith, Tom</t>
  </si>
  <si>
    <t>Jennings, Peter</t>
  </si>
  <si>
    <t>Benson, Ted</t>
  </si>
  <si>
    <t>Samson, Jason</t>
  </si>
  <si>
    <t>Full name</t>
  </si>
  <si>
    <t>Length</t>
  </si>
  <si>
    <t>Comma</t>
  </si>
  <si>
    <t>Space</t>
  </si>
  <si>
    <t>First name</t>
  </si>
  <si>
    <t>Last name</t>
  </si>
  <si>
    <t>Jones, Bob E.</t>
  </si>
  <si>
    <t>Davis, F. Stephen</t>
  </si>
  <si>
    <t>Wilson, John B.</t>
  </si>
  <si>
    <t>Fredericks, Kathy C.</t>
  </si>
  <si>
    <t>Williams, Karen R.</t>
  </si>
  <si>
    <t>Smith, J. Tom</t>
  </si>
  <si>
    <t>Benson, Ted C.</t>
  </si>
  <si>
    <t>Samson, Jason A.</t>
  </si>
  <si>
    <t>Space1</t>
  </si>
  <si>
    <t>Period</t>
  </si>
  <si>
    <t>Space2</t>
  </si>
  <si>
    <t>Used name</t>
  </si>
  <si>
    <t>Initial</t>
  </si>
  <si>
    <t>Middle initial</t>
  </si>
  <si>
    <t>Today's date</t>
  </si>
  <si>
    <t>Current time</t>
  </si>
  <si>
    <t>Date</t>
  </si>
  <si>
    <t>Year</t>
  </si>
  <si>
    <t>Month name</t>
  </si>
  <si>
    <t>Sunday</t>
  </si>
  <si>
    <t>Monday</t>
  </si>
  <si>
    <t>March</t>
  </si>
  <si>
    <t>Tuesday</t>
  </si>
  <si>
    <t>Wednesday</t>
  </si>
  <si>
    <t>Thursday</t>
  </si>
  <si>
    <t>Friday</t>
  </si>
  <si>
    <t>Saturday</t>
  </si>
  <si>
    <t>Dates imported from a legacy system</t>
  </si>
  <si>
    <t>Nov 25, 1997</t>
  </si>
  <si>
    <t>Nov 26, 1997</t>
  </si>
  <si>
    <t>Nov 29, 1997</t>
  </si>
  <si>
    <t>Dec 1, 1997</t>
  </si>
  <si>
    <t>Dec 3, 1997</t>
  </si>
  <si>
    <t>Q3</t>
  </si>
  <si>
    <t>Average</t>
  </si>
  <si>
    <t>Median</t>
  </si>
  <si>
    <t>P01</t>
  </si>
  <si>
    <t>P05</t>
  </si>
  <si>
    <t>P10</t>
  </si>
  <si>
    <t>P25</t>
  </si>
  <si>
    <t>P50</t>
  </si>
  <si>
    <t>P75</t>
  </si>
  <si>
    <t>P90</t>
  </si>
  <si>
    <t>P95</t>
  </si>
  <si>
    <t>P99</t>
  </si>
  <si>
    <t>Quartiles</t>
  </si>
  <si>
    <t>Percentiles</t>
  </si>
  <si>
    <t>Mean</t>
  </si>
  <si>
    <t>Variance</t>
  </si>
  <si>
    <t>Standard deviation</t>
  </si>
  <si>
    <t>St Dev</t>
  </si>
  <si>
    <t>Mean - Stdev</t>
  </si>
  <si>
    <t>Mean + Stdev</t>
  </si>
  <si>
    <t>Pct with 1 stdev of mean</t>
  </si>
  <si>
    <t># less</t>
  </si>
  <si>
    <t># greater</t>
  </si>
  <si>
    <t>Principal</t>
  </si>
  <si>
    <t>Data table for payment versus term</t>
  </si>
  <si>
    <t>Annual interest</t>
  </si>
  <si>
    <t>Discount rate</t>
  </si>
  <si>
    <t>Initial payment</t>
  </si>
  <si>
    <t>Cash inflows at ends of years</t>
  </si>
  <si>
    <t>Inflow</t>
  </si>
  <si>
    <t>NPV</t>
  </si>
  <si>
    <t>Stream of cash flows</t>
  </si>
  <si>
    <t>Cash</t>
  </si>
  <si>
    <t>Cash flows (initial value is a payment)</t>
  </si>
  <si>
    <t>IRR</t>
  </si>
  <si>
    <t>Unit shipping from Plant2 to City3</t>
  </si>
  <si>
    <t>Plant</t>
  </si>
  <si>
    <t>City</t>
  </si>
  <si>
    <t>Unit shipping cost</t>
  </si>
  <si>
    <t>Table of profit versus order quantity</t>
  </si>
  <si>
    <t>Order quantity</t>
  </si>
  <si>
    <t>Profit</t>
  </si>
  <si>
    <t>Best profit</t>
  </si>
  <si>
    <t>Best order quantity</t>
  </si>
  <si>
    <t>Best order quantities</t>
  </si>
  <si>
    <t>Profit for various order quantities (column L) and unit stockout costs (row 32)</t>
  </si>
  <si>
    <t>Payment delay</t>
  </si>
  <si>
    <t>Oct</t>
  </si>
  <si>
    <t>Nov</t>
  </si>
  <si>
    <t>Dec</t>
  </si>
  <si>
    <t>Jul</t>
  </si>
  <si>
    <t>Aug</t>
  </si>
  <si>
    <t>Receipts</t>
  </si>
  <si>
    <t>Percent paid</t>
  </si>
  <si>
    <t>when:</t>
  </si>
  <si>
    <t xml:space="preserve">  month from now</t>
  </si>
  <si>
    <t xml:space="preserve">  months from now</t>
  </si>
  <si>
    <t>Cost</t>
  </si>
  <si>
    <t>Total sales</t>
  </si>
  <si>
    <t>Donalds</t>
  </si>
  <si>
    <t>Birthdate</t>
  </si>
  <si>
    <t>Next birthday</t>
  </si>
  <si>
    <t>Age</t>
  </si>
  <si>
    <t>Sales1</t>
  </si>
  <si>
    <t>Sales2</t>
  </si>
  <si>
    <t>Sales3</t>
  </si>
  <si>
    <t>Correlations</t>
  </si>
  <si>
    <t>Sales1 vs Sales2</t>
  </si>
  <si>
    <t>Sales1 vs Sales3</t>
  </si>
  <si>
    <t>Sales2 vs Sales3</t>
  </si>
  <si>
    <t>Product1</t>
  </si>
  <si>
    <t>Product2</t>
  </si>
  <si>
    <t>Product3</t>
  </si>
  <si>
    <t>Product4</t>
  </si>
  <si>
    <t>Region1</t>
  </si>
  <si>
    <t>Region2</t>
  </si>
  <si>
    <t>Region3</t>
  </si>
  <si>
    <t>Region4</t>
  </si>
  <si>
    <t>Region5</t>
  </si>
  <si>
    <t>Region6</t>
  </si>
  <si>
    <t>Product5</t>
  </si>
  <si>
    <t>Product6</t>
  </si>
  <si>
    <t>Junk1</t>
  </si>
  <si>
    <t>Junk2</t>
  </si>
  <si>
    <t>Person</t>
  </si>
  <si>
    <t>Height</t>
  </si>
  <si>
    <t>Weight</t>
  </si>
  <si>
    <t>Number who were absent</t>
  </si>
  <si>
    <t>Gender</t>
  </si>
  <si>
    <t>Male</t>
  </si>
  <si>
    <t>Female</t>
  </si>
  <si>
    <t>Gender condition</t>
  </si>
  <si>
    <t>Age cutoff</t>
  </si>
  <si>
    <t>Exam score cutoff</t>
  </si>
  <si>
    <t># of "high" scores</t>
  </si>
  <si>
    <t>Sum of scores for males</t>
  </si>
  <si>
    <t>Average of scores for males</t>
  </si>
  <si>
    <t>Sum of scores for "young" people</t>
  </si>
  <si>
    <t>Average of scores for "young" people</t>
  </si>
  <si>
    <t>Sum of scores for "old" people</t>
  </si>
  <si>
    <t>Average of scores for "old" people</t>
  </si>
  <si>
    <t>COUNTIFS question</t>
  </si>
  <si>
    <t>SUMIFS question</t>
  </si>
  <si>
    <t>AVERAGEIFS question</t>
  </si>
  <si>
    <t>Fixed cost of printing</t>
  </si>
  <si>
    <t>Response rate</t>
  </si>
  <si>
    <t>Number of responses</t>
  </si>
  <si>
    <t>Number mailed</t>
  </si>
  <si>
    <t>Total Revenue</t>
  </si>
  <si>
    <t>Unit printing cost</t>
  </si>
  <si>
    <t>Unit mailing cost</t>
  </si>
  <si>
    <t>Average revenue per order</t>
  </si>
  <si>
    <t>Variable cost of printing and mailing</t>
  </si>
  <si>
    <t>Order fulfillment cost (% of revenue)</t>
  </si>
  <si>
    <t>Variable cost per order fulfillment</t>
  </si>
  <si>
    <t>Total variable cost of order fulfillment</t>
  </si>
  <si>
    <t>Total variable cost of printing and mailing</t>
  </si>
  <si>
    <t>Excel Options</t>
  </si>
  <si>
    <t xml:space="preserve"> </t>
  </si>
  <si>
    <t>any decimal number between 1 and 10</t>
  </si>
  <si>
    <t>any integer between 1 and 10</t>
  </si>
  <si>
    <t>any positive integer</t>
  </si>
  <si>
    <t>any negative decimal number</t>
  </si>
  <si>
    <t>Monthy payment</t>
  </si>
  <si>
    <t>Date of loan</t>
  </si>
  <si>
    <t>Sorting</t>
  </si>
  <si>
    <t>State</t>
  </si>
  <si>
    <t>Children</t>
  </si>
  <si>
    <t>Salary</t>
  </si>
  <si>
    <t>Ohio</t>
  </si>
  <si>
    <t>Illinois</t>
  </si>
  <si>
    <t>Michigan</t>
  </si>
  <si>
    <t>Indiana</t>
  </si>
  <si>
    <t>A+</t>
  </si>
  <si>
    <t>D+</t>
  </si>
  <si>
    <t>D-</t>
  </si>
  <si>
    <t>sam</t>
  </si>
  <si>
    <t>jenny</t>
  </si>
  <si>
    <t>charlie</t>
  </si>
  <si>
    <t>doug</t>
  </si>
  <si>
    <t>Name</t>
  </si>
  <si>
    <t>CHRIS</t>
  </si>
  <si>
    <t>FRED</t>
  </si>
  <si>
    <t>MARY</t>
  </si>
  <si>
    <t>TOM</t>
  </si>
  <si>
    <t>BOB</t>
  </si>
  <si>
    <t>Time</t>
  </si>
  <si>
    <t>Order</t>
  </si>
  <si>
    <t>Morning</t>
  </si>
  <si>
    <t>Afternoon</t>
  </si>
  <si>
    <t>Evening</t>
  </si>
  <si>
    <t>Cutoffs for extremes</t>
  </si>
  <si>
    <t>High</t>
  </si>
  <si>
    <t>Low</t>
  </si>
  <si>
    <t>Wisconsin</t>
  </si>
  <si>
    <t>Tables</t>
  </si>
  <si>
    <t>Region</t>
  </si>
  <si>
    <t>NorthEast</t>
  </si>
  <si>
    <t>South</t>
  </si>
  <si>
    <t>Wed</t>
  </si>
  <si>
    <t>MidWest</t>
  </si>
  <si>
    <t>Fri</t>
  </si>
  <si>
    <t>Sat</t>
  </si>
  <si>
    <t>Sun</t>
  </si>
  <si>
    <t>Items Ordered</t>
  </si>
  <si>
    <t>Total Cost</t>
  </si>
  <si>
    <t>VISA</t>
  </si>
  <si>
    <t>Mastercard</t>
  </si>
  <si>
    <t>Paid With</t>
  </si>
  <si>
    <t>Goal Seek</t>
  </si>
  <si>
    <t>Demand curve (linear)</t>
  </si>
  <si>
    <t>Intercept</t>
  </si>
  <si>
    <t>Slope</t>
  </si>
  <si>
    <t>Demand</t>
  </si>
  <si>
    <t>Printing</t>
  </si>
  <si>
    <t>Monthly sales</t>
  </si>
  <si>
    <t>Averages, standard deviations</t>
  </si>
  <si>
    <t>Stdev</t>
  </si>
  <si>
    <t>NORM.DIST</t>
  </si>
  <si>
    <t>New function</t>
  </si>
  <si>
    <t>Old version</t>
  </si>
  <si>
    <t>Result</t>
  </si>
  <si>
    <t>NORMDIST</t>
  </si>
  <si>
    <t>NORM.INV</t>
  </si>
  <si>
    <t>NORMINV</t>
  </si>
  <si>
    <t>BINOM.DIST</t>
  </si>
  <si>
    <t>BINOMDIST</t>
  </si>
  <si>
    <t>BINOM.INV</t>
  </si>
  <si>
    <t>CRITBINOM</t>
  </si>
  <si>
    <t>CHISQ.DIST</t>
  </si>
  <si>
    <t>CHISQ.DIST.RT</t>
  </si>
  <si>
    <t>CHISQ.INV</t>
  </si>
  <si>
    <t>CHISQ.INV.RT</t>
  </si>
  <si>
    <t>CHIDIST</t>
  </si>
  <si>
    <t>CHIINV</t>
  </si>
  <si>
    <t>T.DIST</t>
  </si>
  <si>
    <t>T.DIST.2T</t>
  </si>
  <si>
    <t>T.DIST.RT</t>
  </si>
  <si>
    <t>T.INV</t>
  </si>
  <si>
    <t>T.INV.2T</t>
  </si>
  <si>
    <t>TDIST</t>
  </si>
  <si>
    <t>TINV</t>
  </si>
  <si>
    <t>New example</t>
  </si>
  <si>
    <t>Old example</t>
  </si>
  <si>
    <t xml:space="preserve"> Probability to the left of 80</t>
  </si>
  <si>
    <t xml:space="preserve"> Probability of &lt;= 45 successes</t>
  </si>
  <si>
    <t xml:space="preserve"> Value such that there is about probability 0.95 of being &lt;= it</t>
  </si>
  <si>
    <t xml:space="preserve"> Probability to the left of 15</t>
  </si>
  <si>
    <t xml:space="preserve"> Probability to the right of 15</t>
  </si>
  <si>
    <t xml:space="preserve"> Value with probability 0.25 to the left of it</t>
  </si>
  <si>
    <t xml:space="preserve"> Value with probability 0.05 to the right of it</t>
  </si>
  <si>
    <t xml:space="preserve"> Probability to the left of 1</t>
  </si>
  <si>
    <t xml:space="preserve"> Probability to the right of 1</t>
  </si>
  <si>
    <t xml:space="preserve"> Value with probability 0.05 to the left of it</t>
  </si>
  <si>
    <t xml:space="preserve"> Value with probability 0.05 between it and the negative of it (i.e., combined 0.95 in the tails)</t>
  </si>
  <si>
    <t xml:space="preserve"> Probability to the left of -1 plus probability to the right of 1 (i.e., combined probability in tails)</t>
  </si>
  <si>
    <t xml:space="preserve"> Value with probability 0.8 to the left of it</t>
  </si>
  <si>
    <t>Prices</t>
  </si>
  <si>
    <t>Flat-screen TV</t>
  </si>
  <si>
    <t>Blu-ray disc player</t>
  </si>
  <si>
    <t>Laptop computer</t>
  </si>
  <si>
    <t>Preferred discount</t>
  </si>
  <si>
    <t>Invoice</t>
  </si>
  <si>
    <t>Discount</t>
  </si>
  <si>
    <t>Net price</t>
  </si>
  <si>
    <t>Solver</t>
  </si>
  <si>
    <t>To</t>
  </si>
  <si>
    <t>Region 1</t>
  </si>
  <si>
    <t>Region 2</t>
  </si>
  <si>
    <t>Region 3</t>
  </si>
  <si>
    <t>Region 4</t>
  </si>
  <si>
    <t>From</t>
  </si>
  <si>
    <t>Plant 1</t>
  </si>
  <si>
    <t>Plant 2</t>
  </si>
  <si>
    <t>Plant 3</t>
  </si>
  <si>
    <t>Total shipped</t>
  </si>
  <si>
    <t>Capacity</t>
  </si>
  <si>
    <t>&lt;=</t>
  </si>
  <si>
    <t>Total received</t>
  </si>
  <si>
    <t>&gt;=</t>
  </si>
  <si>
    <t>Faculty</t>
  </si>
  <si>
    <t>Support Staff</t>
  </si>
  <si>
    <t>Supply Budget</t>
  </si>
  <si>
    <t>Credit Hours</t>
  </si>
  <si>
    <t>Research Pubs</t>
  </si>
  <si>
    <t>Business</t>
  </si>
  <si>
    <t>Education</t>
  </si>
  <si>
    <t>Arts &amp; Sciences</t>
  </si>
  <si>
    <t>HPER</t>
  </si>
  <si>
    <t>Calculation Options</t>
  </si>
  <si>
    <t>606,360,516,1757,371</t>
  </si>
  <si>
    <t>1631,1337,1260,1855,2823</t>
  </si>
  <si>
    <t>904,749,486,1852,1612</t>
  </si>
  <si>
    <t>2463,1324,1889,2597,312</t>
  </si>
  <si>
    <t>1256,1839,1745,244,1508</t>
  </si>
  <si>
    <t>2159,2917,1699,1351,974</t>
  </si>
  <si>
    <t>1084,2379,1791,1933,507</t>
  </si>
  <si>
    <t>1686,2454,1954,256,1068</t>
  </si>
  <si>
    <t>1274,2330,2334,343,255</t>
  </si>
  <si>
    <t>303,2128,578,824,1714</t>
  </si>
  <si>
    <t>2989,2317,2196,642,2812</t>
  </si>
  <si>
    <t>1743,2122,2428,871,2701</t>
  </si>
  <si>
    <t>2817,2330,1217,407,327</t>
  </si>
  <si>
    <t>894,1893,1963,1641,2533</t>
  </si>
  <si>
    <t>2747,1952,243,2832,1487</t>
  </si>
  <si>
    <t>358,2674,1660,1006,1249</t>
  </si>
  <si>
    <t>1032,939,2172,2112,347</t>
  </si>
  <si>
    <t>2639,2489,2905,412,2877</t>
  </si>
  <si>
    <t>730,696,639,454,1591</t>
  </si>
  <si>
    <t>1774,2506,2690,2498,2407</t>
  </si>
  <si>
    <t>2406,493,1457,1317,2993</t>
  </si>
  <si>
    <t>1359,894,2281,2454,1239</t>
  </si>
  <si>
    <t>2847,1432,381,1518,941</t>
  </si>
  <si>
    <t>1597,313,1231,596,702</t>
  </si>
  <si>
    <t>2838,2547,846,868,1753</t>
  </si>
  <si>
    <t>2049,558,201,1034,351</t>
  </si>
  <si>
    <t>1395,1314,1004,489,275</t>
  </si>
  <si>
    <t>2628,2596,1901,2114,381</t>
  </si>
  <si>
    <t>1439,1574,2318,277,1202</t>
  </si>
  <si>
    <t>918,2177,621,1777,2106</t>
  </si>
  <si>
    <t>867,2906,2844,2173,1370</t>
  </si>
  <si>
    <t>2314,236,1387,1586,1106</t>
  </si>
  <si>
    <t>1316,1475,1791,1494,2405</t>
  </si>
  <si>
    <t>1006,795,1804,861,979</t>
  </si>
  <si>
    <t>Parsing with Text to Columns</t>
  </si>
  <si>
    <t>Range names used in this workbook:</t>
  </si>
  <si>
    <t>Working with Formulas</t>
  </si>
  <si>
    <t>Working with Charts</t>
  </si>
  <si>
    <t>Copying, Cutting, Pasting</t>
  </si>
  <si>
    <t>Other Basic Tools</t>
  </si>
  <si>
    <t>Math Functions</t>
  </si>
  <si>
    <t>Undoing Actions</t>
  </si>
  <si>
    <t>Transposing a Range</t>
  </si>
  <si>
    <t>Cutting and Pasting</t>
  </si>
  <si>
    <t>Selecting Multiple Ranges</t>
  </si>
  <si>
    <t>Splitting the Screen</t>
  </si>
  <si>
    <t>Going Home to Cell A1</t>
  </si>
  <si>
    <t>Moving and Selecting</t>
  </si>
  <si>
    <t>Importing External Data</t>
  </si>
  <si>
    <t>Tabs and Ribbons</t>
  </si>
  <si>
    <t>File Extensions</t>
  </si>
  <si>
    <t>Manipulating Worksheets</t>
  </si>
  <si>
    <t>Documenting Your Work</t>
  </si>
  <si>
    <t>Auditing Formulas</t>
  </si>
  <si>
    <t>Creating a Chart</t>
  </si>
  <si>
    <t>Locating a Chart</t>
  </si>
  <si>
    <t>Modifying a Chart</t>
  </si>
  <si>
    <t>Function Help</t>
  </si>
  <si>
    <t>Parsing with Text Functions</t>
  </si>
  <si>
    <t>Text Functions</t>
  </si>
  <si>
    <t>Statistical Functions</t>
  </si>
  <si>
    <t>Financial Functions</t>
  </si>
  <si>
    <t>Reference Functions</t>
  </si>
  <si>
    <t>Data Tables</t>
  </si>
  <si>
    <t>Pivot Tables</t>
  </si>
  <si>
    <t>Conditional Formatting</t>
  </si>
  <si>
    <t>Data Validation</t>
  </si>
  <si>
    <t>Average (only for students who took the exam)</t>
  </si>
  <si>
    <t>% within 1 stdev</t>
  </si>
  <si>
    <t>Scroll down for more below…</t>
  </si>
  <si>
    <t>Return to List of Topics sheet</t>
  </si>
  <si>
    <t>Card Type</t>
  </si>
  <si>
    <t>Buy Category</t>
  </si>
  <si>
    <t>High Item</t>
  </si>
  <si>
    <t>Tue</t>
  </si>
  <si>
    <t>ElecMart</t>
  </si>
  <si>
    <t>Other</t>
  </si>
  <si>
    <t>Medium</t>
  </si>
  <si>
    <t>Thu</t>
  </si>
  <si>
    <t>Quick Analysis options</t>
  </si>
  <si>
    <t>Results for a typical name</t>
  </si>
  <si>
    <t>Roberts, Julie T.</t>
  </si>
  <si>
    <t>Julie</t>
  </si>
  <si>
    <t>T.</t>
  </si>
  <si>
    <t>Roberts</t>
  </si>
  <si>
    <t>Julie Roberts</t>
  </si>
  <si>
    <t>Julie T. Roberts</t>
  </si>
  <si>
    <t>JTR</t>
  </si>
  <si>
    <t>julie roberts</t>
  </si>
  <si>
    <t>Names to parse</t>
  </si>
  <si>
    <t>Davis, Stephen T.</t>
  </si>
  <si>
    <t>Thompson, Andy S.</t>
  </si>
  <si>
    <t>Wilson, John T.</t>
  </si>
  <si>
    <t>Kelley, Jennifer B.</t>
  </si>
  <si>
    <t>Williams, Karen S.</t>
  </si>
  <si>
    <t>Smith, Tom F.</t>
  </si>
  <si>
    <t>Jennings, Peter R.</t>
  </si>
  <si>
    <t>Benson, Ted A.</t>
  </si>
  <si>
    <t>Samson, Jason T.</t>
  </si>
  <si>
    <t>Results for a typical number</t>
  </si>
  <si>
    <t>Results for a typical date</t>
  </si>
  <si>
    <t>Numbers to parse</t>
  </si>
  <si>
    <t>Dates to parse</t>
  </si>
  <si>
    <t>Quick Analysis</t>
  </si>
  <si>
    <t>Flash Fill</t>
  </si>
  <si>
    <t>Excel User Interface</t>
  </si>
  <si>
    <t>Changes in Excel</t>
  </si>
  <si>
    <t>Home Ribbon</t>
  </si>
  <si>
    <t>Insert Ribbon</t>
  </si>
  <si>
    <t>Page Layout Ribbon</t>
  </si>
  <si>
    <t>Formulas Ribbon</t>
  </si>
  <si>
    <t>Data Ribbon</t>
  </si>
  <si>
    <t>Review Ribbon</t>
  </si>
  <si>
    <t>View Ribbon</t>
  </si>
  <si>
    <t>Developer Ribbon</t>
  </si>
  <si>
    <t>QAT</t>
  </si>
  <si>
    <t>QAT Customize list</t>
  </si>
  <si>
    <t>QAT Customize dialog box</t>
  </si>
  <si>
    <t>File types (under Save As)</t>
  </si>
  <si>
    <t>Backstage view in Excel 2016</t>
  </si>
  <si>
    <t>Customize Ribbon dialog box</t>
  </si>
  <si>
    <t>New items in Insert ribbon</t>
  </si>
  <si>
    <t>Customizing Ribbons</t>
  </si>
  <si>
    <t>File Menu</t>
  </si>
  <si>
    <t>Quick Access Toolbar</t>
  </si>
  <si>
    <t>Selecting a Range with Keys</t>
  </si>
  <si>
    <t>Selecting a Range by Pointing</t>
  </si>
  <si>
    <t>Copying and Pasting</t>
  </si>
  <si>
    <t>Paste Special Options</t>
  </si>
  <si>
    <t>Right-Clicking</t>
  </si>
  <si>
    <t>Shortcut Keys</t>
  </si>
  <si>
    <t>Cell Borders</t>
  </si>
  <si>
    <t>Shapes and Pictures</t>
  </si>
  <si>
    <t>Manipulating Rows, Columns</t>
  </si>
  <si>
    <t>Relative, Absolute Addresses</t>
  </si>
  <si>
    <t>AutoSum Button</t>
  </si>
  <si>
    <t>Range Names</t>
  </si>
  <si>
    <t>Intro to Charts</t>
  </si>
  <si>
    <t>Chart Types</t>
  </si>
  <si>
    <t>Working with Excel Functions</t>
  </si>
  <si>
    <t>Intro to Functions</t>
  </si>
  <si>
    <t>Basic Summarizing Functions</t>
  </si>
  <si>
    <t>SUM, AVERAGE, PRODUCT</t>
  </si>
  <si>
    <t>COUNT, COUNTA, COUNTBLANK</t>
  </si>
  <si>
    <t>COUNTIF, SUMIF, AVERAGEIF</t>
  </si>
  <si>
    <t>COUNTIFS, SUMIFS, AVERAGEIFS</t>
  </si>
  <si>
    <t>SUMPRODUCT</t>
  </si>
  <si>
    <t>ABS, SQRT, SUMSQ</t>
  </si>
  <si>
    <t>LN, EXP</t>
  </si>
  <si>
    <t>RAND, RANDBETWEEN</t>
  </si>
  <si>
    <t>Concatenating</t>
  </si>
  <si>
    <t>TODAY, NOW</t>
  </si>
  <si>
    <t>YEAR, MONTH, DAY, WEEKDAY</t>
  </si>
  <si>
    <t>Date, Time Functions</t>
  </si>
  <si>
    <t>DATE, DATEVALUE</t>
  </si>
  <si>
    <t>MIN, MAX</t>
  </si>
  <si>
    <t>MEDIAN, QUARTILE, PERCENTILE</t>
  </si>
  <si>
    <t>STDEV, VAR</t>
  </si>
  <si>
    <t>CORREL, COVAR</t>
  </si>
  <si>
    <t>New Statistical Functions</t>
  </si>
  <si>
    <t>PMT</t>
  </si>
  <si>
    <t>NPV, XNPV</t>
  </si>
  <si>
    <t>VLOOKUP</t>
  </si>
  <si>
    <t>INDEX</t>
  </si>
  <si>
    <t>MATCH</t>
  </si>
  <si>
    <t>OFFSET</t>
  </si>
  <si>
    <t>INDIRECT</t>
  </si>
  <si>
    <t>Two Essential Functions</t>
  </si>
  <si>
    <t>IF</t>
  </si>
  <si>
    <t>Data Analysis Tools</t>
  </si>
  <si>
    <t>Power BI</t>
  </si>
  <si>
    <t>Intro to Power BI</t>
  </si>
  <si>
    <t>Data Model</t>
  </si>
  <si>
    <t>Power Pivot</t>
  </si>
  <si>
    <t>Power View</t>
  </si>
  <si>
    <t>Power Map</t>
  </si>
  <si>
    <t>Power Query</t>
  </si>
  <si>
    <t>Good Spreadsheet Practices</t>
  </si>
  <si>
    <t>Professional Touches</t>
  </si>
  <si>
    <t>Protecting Worksheet, Workbooks</t>
  </si>
  <si>
    <t>Using Form Controls</t>
  </si>
  <si>
    <t>Recording a Macro</t>
  </si>
  <si>
    <t>Small data set with missing cells</t>
  </si>
  <si>
    <t>Large data set with no missing cells</t>
  </si>
  <si>
    <t>Small range that fits on the screen</t>
  </si>
  <si>
    <t>Large range that doesn't fit on the screen</t>
  </si>
  <si>
    <t>Paste dropdown</t>
  </si>
  <si>
    <t>Paste Special dialog box</t>
  </si>
  <si>
    <t>First row, left to right:</t>
  </si>
  <si>
    <t>Paste</t>
  </si>
  <si>
    <t>Paste formulas only, not formats</t>
  </si>
  <si>
    <t>Paste formulas and formats</t>
  </si>
  <si>
    <t>Keep source formatting</t>
  </si>
  <si>
    <t>Second row, left to right:</t>
  </si>
  <si>
    <t>Paste everything except borders</t>
  </si>
  <si>
    <t>Paste everything and keep same column widths</t>
  </si>
  <si>
    <t>Paste as transpose</t>
  </si>
  <si>
    <t>Third row, left to right:</t>
  </si>
  <si>
    <t>Paste as values, no formulas</t>
  </si>
  <si>
    <t>Paste as values with number formatting</t>
  </si>
  <si>
    <t>Paste as values, keep source formatting</t>
  </si>
  <si>
    <t>Fourth row, left to right</t>
  </si>
  <si>
    <t>Paste formatting only</t>
  </si>
  <si>
    <t>Paste links to copied cells</t>
  </si>
  <si>
    <t>Paste as picture</t>
  </si>
  <si>
    <t>Paste as linked picture</t>
  </si>
  <si>
    <t>Format painter</t>
  </si>
  <si>
    <t>Transpose icon</t>
  </si>
  <si>
    <t>Undo and Redo buttons</t>
  </si>
  <si>
    <t>Sales data</t>
  </si>
  <si>
    <t>http://www.shortcutworld.com/en/win/Excel_2007.html</t>
  </si>
  <si>
    <t>http://www.shortcutworld.com/en/win/Excel_2010.html</t>
  </si>
  <si>
    <t>http://www.veodin.com/excel-2013-shortcuts/</t>
  </si>
  <si>
    <t>Range 1</t>
  </si>
  <si>
    <t>Range 2</t>
  </si>
  <si>
    <t>Range 3</t>
  </si>
  <si>
    <t>Illustration Group on Insert Ribbon</t>
  </si>
  <si>
    <t>Drawing Tools Format Ribbon for modifying a shape</t>
  </si>
  <si>
    <t>Drawing Tools Format Ribbon for modifying a picture</t>
  </si>
  <si>
    <t>Hide and Unhide items from Home ribbon</t>
  </si>
  <si>
    <t>New Sheet button</t>
  </si>
  <si>
    <t>Move or Copy menu item</t>
  </si>
  <si>
    <t>Move or Copy dialog box</t>
  </si>
  <si>
    <t>A-Z and Z-A buttons on Data ribbon</t>
  </si>
  <si>
    <t>Custom Sort button on Data ribbon</t>
  </si>
  <si>
    <t>Custom Sort dialog box</t>
  </si>
  <si>
    <t>Custom Lists dialog box</t>
  </si>
  <si>
    <t>Print dialog box</t>
  </si>
  <si>
    <t>Page tab on Page Setup dialog box</t>
  </si>
  <si>
    <t>Sheet tab on Page Setup dialog box</t>
  </si>
  <si>
    <t>Calculation options on Formulas ribbon</t>
  </si>
  <si>
    <t>AutoSum button on Home ribbon</t>
  </si>
  <si>
    <t>AutoSum button on Formulas ribbon</t>
  </si>
  <si>
    <t>Other "AutoSum" options</t>
  </si>
  <si>
    <t>Defined Names group in Formulas ribbon</t>
  </si>
  <si>
    <t>Name box to left of Formula bar</t>
  </si>
  <si>
    <t>Name Manager dialog box</t>
  </si>
  <si>
    <t>Create Names from Selection dialog box</t>
  </si>
  <si>
    <t>Apply Names option</t>
  </si>
  <si>
    <t>Paste Names option</t>
  </si>
  <si>
    <t>Formula Auditing group on Formulas ribbon</t>
  </si>
  <si>
    <t>Profit model</t>
  </si>
  <si>
    <t>Watch Window button in Formula Auditing group</t>
  </si>
  <si>
    <t>Watch window</t>
  </si>
  <si>
    <t>Show Formulas button in Formula Auditing group</t>
  </si>
  <si>
    <t>Charts group on Insert ribbon in Excel 2016</t>
  </si>
  <si>
    <t>Chart Tools Design ribbon in Excel 2016</t>
  </si>
  <si>
    <t>Chart Tools Format ribbon in Excel 2016</t>
  </si>
  <si>
    <t>Select Data Source dialog box</t>
  </si>
  <si>
    <t>Sep</t>
  </si>
  <si>
    <t>Culture</t>
  </si>
  <si>
    <t>Sports</t>
  </si>
  <si>
    <t>Cause</t>
  </si>
  <si>
    <t># Failures</t>
  </si>
  <si>
    <t>Address is Illegible</t>
  </si>
  <si>
    <t>Address is Invalid</t>
  </si>
  <si>
    <t>Contains Illegal Materials</t>
  </si>
  <si>
    <t>Insufficient Postage</t>
  </si>
  <si>
    <t>Returned by Recipient</t>
  </si>
  <si>
    <t>Unable to Deliver</t>
  </si>
  <si>
    <t>Avg Salary</t>
  </si>
  <si>
    <t>California</t>
  </si>
  <si>
    <t>Pennsylvania</t>
  </si>
  <si>
    <t>Start</t>
  </si>
  <si>
    <t>End</t>
  </si>
  <si>
    <t>Sales 2015</t>
  </si>
  <si>
    <t>Sales 2016</t>
  </si>
  <si>
    <t>Move Chart button on Chart Tools Design ribbon</t>
  </si>
  <si>
    <t>Revenue1</t>
  </si>
  <si>
    <t>Revenue2</t>
  </si>
  <si>
    <t>Function categories on Formulas ribbon</t>
  </si>
  <si>
    <t>Insert Function dialog box</t>
  </si>
  <si>
    <t>Help entering the formula</t>
  </si>
  <si>
    <t>Monthly car payment model</t>
  </si>
  <si>
    <t>With 0s</t>
  </si>
  <si>
    <t>or</t>
  </si>
  <si>
    <t>is 60 or above but less than 90) or U for unsatisfactory if score is below 60</t>
  </si>
  <si>
    <t>INT function</t>
  </si>
  <si>
    <t>ROUND function</t>
  </si>
  <si>
    <t>ABS function</t>
  </si>
  <si>
    <t>SQRT function</t>
  </si>
  <si>
    <t>SUMSQ function</t>
  </si>
  <si>
    <t>Alternatively…</t>
  </si>
  <si>
    <t>LN function</t>
  </si>
  <si>
    <t>EXP function</t>
  </si>
  <si>
    <t>RAND</t>
  </si>
  <si>
    <t>RANDBETWEEN</t>
  </si>
  <si>
    <t>Ampersand</t>
  </si>
  <si>
    <t>CONCATENATE</t>
  </si>
  <si>
    <t>Text to Columns button on Data ribbon</t>
  </si>
  <si>
    <t>Date and Time functions</t>
  </si>
  <si>
    <t>Dates to format</t>
  </si>
  <si>
    <t>Day name</t>
  </si>
  <si>
    <t>Weekday</t>
  </si>
  <si>
    <t>Creating dynamic range name</t>
  </si>
  <si>
    <t>Costs with payment delays</t>
  </si>
  <si>
    <t>Receipts with payment delays</t>
  </si>
  <si>
    <t>Table button on Insert ribbon</t>
  </si>
  <si>
    <t>Format as Table options</t>
  </si>
  <si>
    <t>Create Table dialog box</t>
  </si>
  <si>
    <t>Dropdown arrows next to variable names</t>
  </si>
  <si>
    <t>Table Tools Design ribbon</t>
  </si>
  <si>
    <t>Filtering on a numeric variable</t>
  </si>
  <si>
    <t>Clear all filters on Home ribbon</t>
  </si>
  <si>
    <t>Clear all filters button on Data ribbon</t>
  </si>
  <si>
    <t>Total Row button on Table Tools Design ribbon</t>
  </si>
  <si>
    <t>Example of Total Row</t>
  </si>
  <si>
    <t>Product 1 sales</t>
  </si>
  <si>
    <t>Product 2 sales</t>
  </si>
  <si>
    <t>Creating a pivot table from a table</t>
  </si>
  <si>
    <t>Pivot table grouped by Month</t>
  </si>
  <si>
    <t>Pivot table of counts shown as % of column totals</t>
  </si>
  <si>
    <t>Pivot table with counts shown as % of row totals</t>
  </si>
  <si>
    <t>Pivot table of counts</t>
  </si>
  <si>
    <t>Pivot chart for pivot table above</t>
  </si>
  <si>
    <t>Typical pivot table in Tabular Layout</t>
  </si>
  <si>
    <t>Typical pivot table in Compact Layout</t>
  </si>
  <si>
    <t>PivotTable Tools Design ribbon</t>
  </si>
  <si>
    <t>PivotTable Tools Analyze ribbon (previously Options ribbon)</t>
  </si>
  <si>
    <t>PivotTable Fields pane</t>
  </si>
  <si>
    <t>Blank pivot table</t>
  </si>
  <si>
    <t>Create PivotTable dialog box</t>
  </si>
  <si>
    <t>PivotTable button on Insert ribbon</t>
  </si>
  <si>
    <t>Data table for exercise</t>
  </si>
  <si>
    <t>Data Table dialog box</t>
  </si>
  <si>
    <t xml:space="preserve">Data table of monthly payment </t>
  </si>
  <si>
    <t>Number of payments</t>
  </si>
  <si>
    <t>Payment model</t>
  </si>
  <si>
    <t>Data Table item on Data ribbon</t>
  </si>
  <si>
    <t>Maximum Change Setting in Excel Options</t>
  </si>
  <si>
    <t>Goal Seek Status dialog box</t>
  </si>
  <si>
    <t>Goal Seek dialog box</t>
  </si>
  <si>
    <t>Goal Seek item on Data ribbon</t>
  </si>
  <si>
    <t>Solver Options dialog box in pre-2010 versions</t>
  </si>
  <si>
    <t>Solver dialog box in pre-2010 versions</t>
  </si>
  <si>
    <t>Add-Ins list with Solver checked</t>
  </si>
  <si>
    <t>Solver Results dialog box</t>
  </si>
  <si>
    <t>Solver dialog box settings</t>
  </si>
  <si>
    <t>Solver model</t>
  </si>
  <si>
    <t>Solver button on Data ribbon</t>
  </si>
  <si>
    <t>Diagram View with all tables related</t>
  </si>
  <si>
    <t>Diagram View in Power Pivot Window</t>
  </si>
  <si>
    <t>Data View in Power Pivot Window</t>
  </si>
  <si>
    <t>Geography data in text file</t>
  </si>
  <si>
    <t>Stores table in Excel</t>
  </si>
  <si>
    <t>Access database related tables</t>
  </si>
  <si>
    <t>Power Pivot window with a data model (diagram view)</t>
  </si>
  <si>
    <t>Power Pivot window with a data model (data view)</t>
  </si>
  <si>
    <t>Power Pivot ribbon</t>
  </si>
  <si>
    <t>Power Pivot in COM Add-Ins</t>
  </si>
  <si>
    <t>COM Add-Ins button on Developer ribbon</t>
  </si>
  <si>
    <t>Power View map with a tile for product category</t>
  </si>
  <si>
    <t>Power View map</t>
  </si>
  <si>
    <t>Power View table</t>
  </si>
  <si>
    <t>Power View button on Insert ribbon</t>
  </si>
  <si>
    <t>Power View in COM Add-Ins</t>
  </si>
  <si>
    <t>Austin</t>
  </si>
  <si>
    <t>Texas</t>
  </si>
  <si>
    <t>San Antonio</t>
  </si>
  <si>
    <t>Dallas</t>
  </si>
  <si>
    <t>Houston</t>
  </si>
  <si>
    <t>Syracuse</t>
  </si>
  <si>
    <t>New York</t>
  </si>
  <si>
    <t>Rochester</t>
  </si>
  <si>
    <t>Buffalo</t>
  </si>
  <si>
    <t>Grand Rapids</t>
  </si>
  <si>
    <t>East Lansing</t>
  </si>
  <si>
    <t>Ann Arbor</t>
  </si>
  <si>
    <t>Detroit</t>
  </si>
  <si>
    <t>Jacksonville</t>
  </si>
  <si>
    <t>Florida</t>
  </si>
  <si>
    <t>Tampa</t>
  </si>
  <si>
    <t>Orlando</t>
  </si>
  <si>
    <t>Miami</t>
  </si>
  <si>
    <t>Tallahassee</t>
  </si>
  <si>
    <t>Sacramento</t>
  </si>
  <si>
    <t>San Francisco</t>
  </si>
  <si>
    <t>Los Angeles</t>
  </si>
  <si>
    <t>Customers</t>
  </si>
  <si>
    <t>Power Query Editor</t>
  </si>
  <si>
    <t>Power Query Navigator</t>
  </si>
  <si>
    <t>Combine Queries options</t>
  </si>
  <si>
    <t>From Other Sources options</t>
  </si>
  <si>
    <t>From Database options</t>
  </si>
  <si>
    <t>From File options</t>
  </si>
  <si>
    <t>New Query options</t>
  </si>
  <si>
    <t>Get External Data on Data ribbon</t>
  </si>
  <si>
    <t>Intro to Importing Data</t>
  </si>
  <si>
    <t>No. 2</t>
  </si>
  <si>
    <t>Step 3 of Text Import Wizard</t>
  </si>
  <si>
    <t>Step 2 of Text Import Wizard</t>
  </si>
  <si>
    <t>Step 1 of Text Import Wizard</t>
  </si>
  <si>
    <t>From Text button on Data ribbon</t>
  </si>
  <si>
    <t>Microsoft Query in the From Other Sources list on the Data ribbon</t>
  </si>
  <si>
    <t>Named queries (top icons) and tables (bottom icons) in Northwind database</t>
  </si>
  <si>
    <t>From Access button on Data ribbon</t>
  </si>
  <si>
    <t>Workbook Connections dialog box</t>
  </si>
  <si>
    <t>Import Data dialog box</t>
  </si>
  <si>
    <t>New Web Query "mini-browser"</t>
  </si>
  <si>
    <t>From Web button on Data ribbon</t>
  </si>
  <si>
    <t>Shapes dropdown list on Insert menu</t>
  </si>
  <si>
    <t>Format Shape dialog box</t>
  </si>
  <si>
    <t>Text Box button in (right side of) Insert Ribbon</t>
  </si>
  <si>
    <t>Edit or Delete comment</t>
  </si>
  <si>
    <t>Insert comment</t>
  </si>
  <si>
    <t>Manage Rules dialog box</t>
  </si>
  <si>
    <t>New Formatting Rule dialog box</t>
  </si>
  <si>
    <t>Top/Bottom Rules options</t>
  </si>
  <si>
    <t>Higlight Cell Rules options</t>
  </si>
  <si>
    <t>Conditional Formatting options</t>
  </si>
  <si>
    <t>Conditional Formatting button on Home ribbon</t>
  </si>
  <si>
    <t>any integer between the two values below (use cell references for these values)</t>
  </si>
  <si>
    <t>Data Validation dialog box</t>
  </si>
  <si>
    <t>Data Validation button on Data ribbon</t>
  </si>
  <si>
    <t>Protect Sheet dialog box</t>
  </si>
  <si>
    <t>Protect options on Review ribbon</t>
  </si>
  <si>
    <t>Checking the Developer tab in Customize view (in Excel 2010 and later)</t>
  </si>
  <si>
    <t>Location 75</t>
  </si>
  <si>
    <t>Location 74</t>
  </si>
  <si>
    <t>Location 73</t>
  </si>
  <si>
    <t>Location 72</t>
  </si>
  <si>
    <t>Location 71</t>
  </si>
  <si>
    <t>Location 70</t>
  </si>
  <si>
    <t>Location 69</t>
  </si>
  <si>
    <t>Location 68</t>
  </si>
  <si>
    <t>Location 67</t>
  </si>
  <si>
    <t>Location 66</t>
  </si>
  <si>
    <t>Location 65</t>
  </si>
  <si>
    <t>Location 64</t>
  </si>
  <si>
    <t>Location 63</t>
  </si>
  <si>
    <t>Location 62</t>
  </si>
  <si>
    <t>Location 61</t>
  </si>
  <si>
    <t>Location 60</t>
  </si>
  <si>
    <t>Location 59</t>
  </si>
  <si>
    <t>Location 58</t>
  </si>
  <si>
    <t>Location 57</t>
  </si>
  <si>
    <t>Location 56</t>
  </si>
  <si>
    <t>Location 55</t>
  </si>
  <si>
    <t>Location 54</t>
  </si>
  <si>
    <t>Location 53</t>
  </si>
  <si>
    <t>Location 52</t>
  </si>
  <si>
    <t>Location 51</t>
  </si>
  <si>
    <t>Location 50</t>
  </si>
  <si>
    <t>Location 49</t>
  </si>
  <si>
    <t>Location 48</t>
  </si>
  <si>
    <t>Location 47</t>
  </si>
  <si>
    <t>Location 46</t>
  </si>
  <si>
    <t>Location 45</t>
  </si>
  <si>
    <t>Location 44</t>
  </si>
  <si>
    <t>Location 43</t>
  </si>
  <si>
    <t>Location 42</t>
  </si>
  <si>
    <t>Location 41</t>
  </si>
  <si>
    <t>Location 40</t>
  </si>
  <si>
    <t>Location 39</t>
  </si>
  <si>
    <t>Location 38</t>
  </si>
  <si>
    <t>Location 37</t>
  </si>
  <si>
    <t>Location 36</t>
  </si>
  <si>
    <t>Location 35</t>
  </si>
  <si>
    <t>Location 34</t>
  </si>
  <si>
    <t>Location 33</t>
  </si>
  <si>
    <t>Location 32</t>
  </si>
  <si>
    <t>Location 31</t>
  </si>
  <si>
    <t>Location 30</t>
  </si>
  <si>
    <t>Location 29</t>
  </si>
  <si>
    <t>Location 28</t>
  </si>
  <si>
    <t>Location 27</t>
  </si>
  <si>
    <t>Location 26</t>
  </si>
  <si>
    <t>Location 25</t>
  </si>
  <si>
    <t>Location 24</t>
  </si>
  <si>
    <t>Location 23</t>
  </si>
  <si>
    <t>Location 22</t>
  </si>
  <si>
    <t>Format Control dialog box</t>
  </si>
  <si>
    <t>Location 21</t>
  </si>
  <si>
    <t>Location 20</t>
  </si>
  <si>
    <t>Location 19</t>
  </si>
  <si>
    <t>Distance</t>
  </si>
  <si>
    <t>Location 18</t>
  </si>
  <si>
    <t>Location 17</t>
  </si>
  <si>
    <t>Location 16</t>
  </si>
  <si>
    <t>Location 15</t>
  </si>
  <si>
    <t>Location 14</t>
  </si>
  <si>
    <t>Location 13</t>
  </si>
  <si>
    <t>Location 12</t>
  </si>
  <si>
    <t>Location 11</t>
  </si>
  <si>
    <t>Location 10</t>
  </si>
  <si>
    <t>Location 9</t>
  </si>
  <si>
    <t>Location 8</t>
  </si>
  <si>
    <t>Location 7</t>
  </si>
  <si>
    <t>Combo Box control</t>
  </si>
  <si>
    <t>Location 6</t>
  </si>
  <si>
    <t>Location 5</t>
  </si>
  <si>
    <t>Location 4</t>
  </si>
  <si>
    <t>Location 3</t>
  </si>
  <si>
    <t>Location 2</t>
  </si>
  <si>
    <t>Location 1</t>
  </si>
  <si>
    <t>Inputs</t>
  </si>
  <si>
    <t>Invoice application</t>
  </si>
  <si>
    <t>Form Controls on Developer ribbon</t>
  </si>
  <si>
    <t>Macros list for QAT customization</t>
  </si>
  <si>
    <t>Numbers to be formatted</t>
  </si>
  <si>
    <t>Record Macro dialog box</t>
  </si>
  <si>
    <t>Record Macro button in Status Bar</t>
  </si>
  <si>
    <t>Developer ribbon</t>
  </si>
  <si>
    <t>INT, ROUND</t>
  </si>
  <si>
    <t>Importing Data from a Text File</t>
  </si>
  <si>
    <t>Importing Data from the Web</t>
  </si>
  <si>
    <t>Dates and Times in Excel</t>
  </si>
  <si>
    <t>Importing Data from a Database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</si>
</sst>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164" formatCode="&quot;$&quot;#,##0.00"/>
    <numFmt numFmtId="165" formatCode="&quot;$&quot;#,##0"/>
    <numFmt numFmtId="166" formatCode="[$-409]m/d/yy\ h:mm\ AM/PM;@"/>
    <numFmt numFmtId="167" formatCode="h:mm;@"/>
    <numFmt numFmtId="168" formatCode="[$-409]d\-mmm\-yy;@"/>
    <numFmt numFmtId="169" formatCode="m/d/yy\ h:mm;@"/>
    <numFmt numFmtId="170" formatCode="0.000"/>
    <numFmt numFmtId="171" formatCode="&quot;$&quot;#,##0;\-&quot;$&quot;#,##0"/>
    <numFmt numFmtId="172" formatCode="&quot;$&quot;#,##0.00;\-&quot;$&quot;#,##0.00"/>
    <numFmt numFmtId="173" formatCode="0.0000"/>
    <numFmt numFmtId="174" formatCode="&quot;$&quot;#,##0;[Red]&quot;$&quot;#,##0"/>
    <numFmt numFmtId="175" formatCode="ddd"/>
    <numFmt numFmtId="176" formatCode="m/d/yyyy;@"/>
    <numFmt numFmtId="177" formatCode="dddd"/>
    <numFmt numFmtId="178" formatCode="[$-409]h:mm\ AM/PM;@"/>
    <numFmt numFmtId="179" formatCode="mmmm"/>
  </numFmts>
  <fonts count="26" x14ac:knownFonts="1">
    <font>
      <sz val="11"/>
      <color theme="1"/>
      <name val="Calibri"/>
      <family val="2"/>
      <scheme val="minor"/>
    </font>
    <font>
      <u/>
      <sz val="11"/>
      <color theme="10"/>
      <name val="Calibri"/>
      <family val="2"/>
    </font>
    <font>
      <sz val="11"/>
      <color rgb="FFFF0000"/>
      <name val="Calibri"/>
      <family val="2"/>
      <scheme val="minor"/>
    </font>
    <font>
      <i/>
      <sz val="10"/>
      <name val="Arial"/>
      <family val="2"/>
    </font>
    <font>
      <sz val="10"/>
      <name val="Arial"/>
      <family val="2"/>
    </font>
    <font>
      <sz val="11"/>
      <color theme="1"/>
      <name val="Calibri"/>
      <family val="2"/>
      <scheme val="minor"/>
    </font>
    <font>
      <b/>
      <sz val="11"/>
      <color theme="1"/>
      <name val="Calibri"/>
      <family val="2"/>
      <scheme val="minor"/>
    </font>
    <font>
      <sz val="8"/>
      <color indexed="81"/>
      <name val="Tahoma"/>
      <family val="2"/>
    </font>
    <font>
      <b/>
      <sz val="8"/>
      <color indexed="81"/>
      <name val="Tahoma"/>
      <family val="2"/>
    </font>
    <font>
      <b/>
      <sz val="11"/>
      <name val="Calibri"/>
      <family val="2"/>
      <scheme val="minor"/>
    </font>
    <font>
      <sz val="11"/>
      <name val="Calibri"/>
      <family val="2"/>
      <scheme val="minor"/>
    </font>
    <font>
      <b/>
      <sz val="11"/>
      <name val="Calibri"/>
      <family val="2"/>
    </font>
    <font>
      <sz val="11"/>
      <name val="Calibri"/>
      <family val="2"/>
    </font>
    <font>
      <sz val="8"/>
      <color rgb="FF000000"/>
      <name val="Tahoma"/>
      <family val="2"/>
    </font>
    <font>
      <b/>
      <sz val="11"/>
      <color indexed="8"/>
      <name val="Calibri"/>
      <family val="2"/>
      <scheme val="minor"/>
    </font>
    <font>
      <u/>
      <sz val="11"/>
      <color theme="10"/>
      <name val="Calibri"/>
      <family val="2"/>
      <scheme val="minor"/>
    </font>
    <font>
      <sz val="11"/>
      <color rgb="FF000000"/>
      <name val="Calibri"/>
      <family val="2"/>
      <scheme val="minor"/>
    </font>
    <font>
      <b/>
      <sz val="11"/>
      <color rgb="FFFF0000"/>
      <name val="Calibri"/>
      <family val="2"/>
      <scheme val="minor"/>
    </font>
    <font>
      <b/>
      <sz val="9"/>
      <color indexed="81"/>
      <name val="Tahoma"/>
      <family val="2"/>
    </font>
    <font>
      <sz val="9"/>
      <color indexed="81"/>
      <name val="Tahoma"/>
      <family val="2"/>
    </font>
    <font>
      <b/>
      <sz val="11"/>
      <color rgb="FF00B050"/>
      <name val="Calibri"/>
      <family val="2"/>
      <scheme val="minor"/>
    </font>
    <font>
      <b/>
      <sz val="11"/>
      <color rgb="FF000000"/>
      <name val="Calibri"/>
      <family val="2"/>
      <scheme val="minor"/>
    </font>
    <font>
      <b/>
      <sz val="11"/>
      <color rgb="FF00B0F0"/>
      <name val="Calibri"/>
      <family val="2"/>
      <scheme val="minor"/>
    </font>
    <font>
      <sz val="11"/>
      <color rgb="FF00B0F0"/>
      <name val="Calibri"/>
      <family val="2"/>
      <scheme val="minor"/>
    </font>
    <font>
      <i/>
      <sz val="11"/>
      <color rgb="FF000000"/>
      <name val="Calibri"/>
      <family val="2"/>
      <scheme val="minor"/>
    </font>
    <font>
      <sz val="11"/>
      <color theme="1"/>
      <name val="Calibri"/>
      <family val="2"/>
    </font>
  </fonts>
  <fills count="18">
    <fill>
      <patternFill patternType="none"/>
    </fill>
    <fill>
      <patternFill patternType="gray125"/>
    </fill>
    <fill>
      <patternFill patternType="solid">
        <fgColor theme="0" tint="-0.14999847407452621"/>
        <bgColor indexed="64"/>
      </patternFill>
    </fill>
    <fill>
      <patternFill patternType="solid">
        <fgColor theme="4" tint="0.59993285927915285"/>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0" tint="-0.249977111117893"/>
        <bgColor indexed="64"/>
      </patternFill>
    </fill>
    <fill>
      <patternFill patternType="solid">
        <fgColor rgb="FFFFFF99"/>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4" tint="0.59999389629810485"/>
        <bgColor indexed="65"/>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9" tint="0.399975585192419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5" tint="-0.24994659260841701"/>
      </left>
      <right/>
      <top style="thick">
        <color theme="5" tint="-0.24994659260841701"/>
      </top>
      <bottom/>
      <diagonal/>
    </border>
    <border>
      <left/>
      <right style="thick">
        <color theme="5" tint="-0.24994659260841701"/>
      </right>
      <top style="thick">
        <color theme="5" tint="-0.24994659260841701"/>
      </top>
      <bottom/>
      <diagonal/>
    </border>
    <border>
      <left style="thin">
        <color auto="1"/>
      </left>
      <right style="mediumDashed">
        <color theme="5" tint="-0.24994659260841701"/>
      </right>
      <top style="thin">
        <color auto="1"/>
      </top>
      <bottom style="mediumDashed">
        <color theme="5" tint="-0.24994659260841701"/>
      </bottom>
      <diagonal/>
    </border>
    <border>
      <left style="mediumDashed">
        <color theme="5" tint="-0.24994659260841701"/>
      </left>
      <right style="thin">
        <color auto="1"/>
      </right>
      <top style="thin">
        <color auto="1"/>
      </top>
      <bottom style="mediumDashed">
        <color theme="5" tint="-0.24994659260841701"/>
      </bottom>
      <diagonal/>
    </border>
    <border>
      <left style="thick">
        <color theme="5" tint="-0.24994659260841701"/>
      </left>
      <right/>
      <top/>
      <bottom/>
      <diagonal/>
    </border>
    <border>
      <left/>
      <right style="thick">
        <color theme="5" tint="-0.24994659260841701"/>
      </right>
      <top/>
      <bottom/>
      <diagonal/>
    </border>
    <border>
      <left style="thin">
        <color auto="1"/>
      </left>
      <right style="mediumDashed">
        <color theme="5" tint="-0.24994659260841701"/>
      </right>
      <top style="mediumDashed">
        <color theme="5" tint="-0.24994659260841701"/>
      </top>
      <bottom style="mediumDashed">
        <color theme="5" tint="-0.24994659260841701"/>
      </bottom>
      <diagonal/>
    </border>
    <border>
      <left style="mediumDashed">
        <color theme="5" tint="-0.24994659260841701"/>
      </left>
      <right style="thin">
        <color auto="1"/>
      </right>
      <top style="mediumDashed">
        <color theme="5" tint="-0.24994659260841701"/>
      </top>
      <bottom style="mediumDashed">
        <color theme="5" tint="-0.24994659260841701"/>
      </bottom>
      <diagonal/>
    </border>
    <border>
      <left style="thin">
        <color auto="1"/>
      </left>
      <right/>
      <top/>
      <bottom style="medium">
        <color theme="3" tint="0.39994506668294322"/>
      </bottom>
      <diagonal/>
    </border>
    <border>
      <left/>
      <right style="thin">
        <color auto="1"/>
      </right>
      <top/>
      <bottom style="medium">
        <color theme="3" tint="0.39994506668294322"/>
      </bottom>
      <diagonal/>
    </border>
    <border>
      <left style="thick">
        <color theme="5" tint="-0.24994659260841701"/>
      </left>
      <right/>
      <top/>
      <bottom style="mediumDashed">
        <color theme="7" tint="-0.24994659260841701"/>
      </bottom>
      <diagonal/>
    </border>
    <border>
      <left/>
      <right style="thick">
        <color theme="5" tint="-0.24994659260841701"/>
      </right>
      <top/>
      <bottom style="mediumDashed">
        <color theme="7" tint="-0.24994659260841701"/>
      </bottom>
      <diagonal/>
    </border>
    <border>
      <left style="thin">
        <color auto="1"/>
      </left>
      <right style="mediumDashed">
        <color theme="5" tint="-0.24994659260841701"/>
      </right>
      <top style="mediumDashed">
        <color theme="5" tint="-0.24994659260841701"/>
      </top>
      <bottom style="thin">
        <color auto="1"/>
      </bottom>
      <diagonal/>
    </border>
    <border>
      <left style="mediumDashed">
        <color theme="5" tint="-0.24994659260841701"/>
      </left>
      <right style="thin">
        <color auto="1"/>
      </right>
      <top style="mediumDashed">
        <color theme="5" tint="-0.24994659260841701"/>
      </top>
      <bottom style="thin">
        <color auto="1"/>
      </bottom>
      <diagonal/>
    </border>
  </borders>
  <cellStyleXfs count="8">
    <xf numFmtId="0" fontId="0" fillId="0" borderId="0"/>
    <xf numFmtId="0" fontId="1" fillId="0" borderId="0" applyNumberFormat="0" applyFill="0" applyBorder="0" applyAlignment="0" applyProtection="0">
      <alignment vertical="top"/>
      <protection locked="0"/>
    </xf>
    <xf numFmtId="9" fontId="5" fillId="0" borderId="0" applyFont="0" applyFill="0" applyBorder="0" applyAlignment="0" applyProtection="0"/>
    <xf numFmtId="0" fontId="4" fillId="0" borderId="0"/>
    <xf numFmtId="9" fontId="4" fillId="0" borderId="0" applyFont="0" applyFill="0" applyBorder="0" applyAlignment="0" applyProtection="0"/>
    <xf numFmtId="44" fontId="5" fillId="0" borderId="0" applyFont="0" applyFill="0" applyBorder="0" applyAlignment="0" applyProtection="0"/>
    <xf numFmtId="0" fontId="15" fillId="0" borderId="0" applyNumberFormat="0" applyFill="0" applyBorder="0" applyAlignment="0" applyProtection="0"/>
    <xf numFmtId="0" fontId="5" fillId="14" borderId="0" applyNumberFormat="0" applyBorder="0" applyAlignment="0" applyProtection="0"/>
  </cellStyleXfs>
  <cellXfs count="219">
    <xf numFmtId="0" fontId="0" fillId="0" borderId="0" xfId="0"/>
    <xf numFmtId="0" fontId="1" fillId="0" borderId="0" xfId="1" applyAlignment="1" applyProtection="1"/>
    <xf numFmtId="164" fontId="0" fillId="0" borderId="0" xfId="0" applyNumberFormat="1"/>
    <xf numFmtId="164" fontId="0" fillId="0" borderId="0" xfId="0" applyNumberFormat="1" applyBorder="1"/>
    <xf numFmtId="0" fontId="0" fillId="2" borderId="0" xfId="0" applyFill="1"/>
    <xf numFmtId="165" fontId="0" fillId="0" borderId="0" xfId="0" applyNumberFormat="1"/>
    <xf numFmtId="0" fontId="0" fillId="0" borderId="0" xfId="0" applyAlignment="1">
      <alignment horizontal="right"/>
    </xf>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Border="1"/>
    <xf numFmtId="0" fontId="0" fillId="0" borderId="14" xfId="0" applyBorder="1"/>
    <xf numFmtId="0" fontId="0" fillId="0" borderId="15" xfId="0" applyBorder="1"/>
    <xf numFmtId="0" fontId="0" fillId="0" borderId="16" xfId="0" applyBorder="1"/>
    <xf numFmtId="0" fontId="0" fillId="0" borderId="2" xfId="0" applyBorder="1"/>
    <xf numFmtId="0" fontId="0" fillId="0" borderId="3" xfId="0" applyBorder="1"/>
    <xf numFmtId="0" fontId="0" fillId="0" borderId="5" xfId="0" applyBorder="1"/>
    <xf numFmtId="0" fontId="0" fillId="0" borderId="0" xfId="0" applyAlignment="1">
      <alignment horizontal="center"/>
    </xf>
    <xf numFmtId="0" fontId="0" fillId="0" borderId="0" xfId="0" applyAlignment="1"/>
    <xf numFmtId="6" fontId="0" fillId="0" borderId="0" xfId="0" applyNumberFormat="1"/>
    <xf numFmtId="10" fontId="0" fillId="0" borderId="0" xfId="0" applyNumberFormat="1"/>
    <xf numFmtId="8" fontId="0" fillId="0" borderId="0" xfId="0" applyNumberFormat="1"/>
    <xf numFmtId="10" fontId="0" fillId="3" borderId="0" xfId="0" applyNumberFormat="1" applyFill="1" applyBorder="1"/>
    <xf numFmtId="14" fontId="0" fillId="0" borderId="0" xfId="0" applyNumberFormat="1"/>
    <xf numFmtId="18" fontId="0" fillId="0" borderId="0" xfId="0" applyNumberFormat="1"/>
    <xf numFmtId="168" fontId="0" fillId="0" borderId="0" xfId="0" applyNumberFormat="1"/>
    <xf numFmtId="0" fontId="0" fillId="0" borderId="0" xfId="0" applyAlignment="1">
      <alignment horizontal="left"/>
    </xf>
    <xf numFmtId="0" fontId="0" fillId="0" borderId="0" xfId="0" quotePrefix="1"/>
    <xf numFmtId="2" fontId="0" fillId="0" borderId="0" xfId="0" applyNumberFormat="1"/>
    <xf numFmtId="9" fontId="0" fillId="0" borderId="0" xfId="0" applyNumberFormat="1"/>
    <xf numFmtId="17" fontId="0" fillId="0" borderId="0" xfId="0" applyNumberFormat="1"/>
    <xf numFmtId="0" fontId="6" fillId="0" borderId="0" xfId="0" applyFont="1"/>
    <xf numFmtId="0" fontId="0" fillId="0" borderId="0" xfId="0" applyFill="1" applyBorder="1"/>
    <xf numFmtId="0" fontId="9" fillId="0" borderId="0" xfId="3" applyFont="1"/>
    <xf numFmtId="0" fontId="10" fillId="0" borderId="0" xfId="3" applyFont="1" applyBorder="1"/>
    <xf numFmtId="0" fontId="9" fillId="0" borderId="0" xfId="3" applyFont="1" applyBorder="1"/>
    <xf numFmtId="0" fontId="10" fillId="0" borderId="0" xfId="3" applyFont="1"/>
    <xf numFmtId="0" fontId="10" fillId="0" borderId="0" xfId="3" applyFont="1" applyAlignment="1">
      <alignment horizontal="left"/>
    </xf>
    <xf numFmtId="0" fontId="10" fillId="0" borderId="0" xfId="3" applyFont="1" applyFill="1" applyBorder="1"/>
    <xf numFmtId="172" fontId="10" fillId="0" borderId="0" xfId="3" applyNumberFormat="1" applyFont="1" applyFill="1" applyBorder="1"/>
    <xf numFmtId="171" fontId="10" fillId="0" borderId="0" xfId="3" applyNumberFormat="1" applyFont="1" applyFill="1" applyBorder="1"/>
    <xf numFmtId="9" fontId="5" fillId="0" borderId="0" xfId="4" applyFont="1" applyFill="1" applyBorder="1"/>
    <xf numFmtId="0" fontId="9" fillId="0" borderId="0" xfId="3" applyFont="1" applyFill="1" applyBorder="1"/>
    <xf numFmtId="1" fontId="10" fillId="0" borderId="0" xfId="3" applyNumberFormat="1" applyFont="1" applyFill="1" applyBorder="1"/>
    <xf numFmtId="0" fontId="10" fillId="0" borderId="0" xfId="3" applyFont="1" applyFill="1" applyBorder="1" applyAlignment="1">
      <alignment horizontal="left"/>
    </xf>
    <xf numFmtId="0" fontId="0" fillId="0" borderId="0" xfId="0" applyNumberFormat="1"/>
    <xf numFmtId="6" fontId="0" fillId="0" borderId="0" xfId="0" applyNumberFormat="1" applyBorder="1"/>
    <xf numFmtId="10" fontId="0" fillId="0" borderId="0" xfId="0" applyNumberFormat="1" applyBorder="1"/>
    <xf numFmtId="0" fontId="0" fillId="0" borderId="0" xfId="0" applyFill="1"/>
    <xf numFmtId="165" fontId="0" fillId="0" borderId="0" xfId="0" applyNumberFormat="1" applyBorder="1"/>
    <xf numFmtId="165" fontId="0" fillId="0" borderId="0" xfId="5" applyNumberFormat="1" applyFont="1"/>
    <xf numFmtId="0" fontId="0" fillId="0" borderId="0" xfId="0" applyFont="1" applyAlignment="1">
      <alignment horizontal="right"/>
    </xf>
    <xf numFmtId="0" fontId="0" fillId="0" borderId="0" xfId="0" applyFont="1" applyAlignment="1">
      <alignment horizontal="left"/>
    </xf>
    <xf numFmtId="7" fontId="0" fillId="0" borderId="0" xfId="0" applyNumberFormat="1" applyAlignment="1">
      <alignment horizontal="right"/>
    </xf>
    <xf numFmtId="7" fontId="0" fillId="0" borderId="0" xfId="0" applyNumberFormat="1"/>
    <xf numFmtId="0" fontId="12" fillId="0" borderId="0" xfId="0" applyFont="1" applyFill="1"/>
    <xf numFmtId="0" fontId="12" fillId="0" borderId="0" xfId="0" applyFont="1" applyFill="1" applyAlignment="1">
      <alignment horizontal="right"/>
    </xf>
    <xf numFmtId="0" fontId="11" fillId="0" borderId="0" xfId="0" applyFont="1" applyFill="1"/>
    <xf numFmtId="0" fontId="12" fillId="0" borderId="0" xfId="0" applyFont="1" applyFill="1" applyAlignment="1">
      <alignment horizontal="left"/>
    </xf>
    <xf numFmtId="0" fontId="12" fillId="0" borderId="0" xfId="0" applyFont="1" applyFill="1" applyAlignment="1">
      <alignment horizontal="centerContinuous"/>
    </xf>
    <xf numFmtId="0" fontId="12" fillId="0" borderId="0" xfId="0" applyNumberFormat="1" applyFont="1" applyFill="1"/>
    <xf numFmtId="5" fontId="12" fillId="4" borderId="0" xfId="0" applyNumberFormat="1" applyFont="1" applyFill="1" applyBorder="1"/>
    <xf numFmtId="0" fontId="12" fillId="5" borderId="0" xfId="0" applyFont="1" applyFill="1" applyBorder="1"/>
    <xf numFmtId="0" fontId="12" fillId="0" borderId="0" xfId="0" quotePrefix="1" applyFont="1" applyFill="1" applyAlignment="1">
      <alignment horizontal="center"/>
    </xf>
    <xf numFmtId="0" fontId="12" fillId="4" borderId="0" xfId="0" applyFont="1" applyFill="1" applyBorder="1"/>
    <xf numFmtId="0" fontId="12" fillId="0" borderId="0" xfId="0" quotePrefix="1" applyFont="1" applyFill="1" applyAlignment="1">
      <alignment horizontal="right"/>
    </xf>
    <xf numFmtId="5" fontId="12" fillId="6" borderId="0" xfId="0" applyNumberFormat="1" applyFont="1" applyFill="1" applyBorder="1"/>
    <xf numFmtId="0" fontId="12" fillId="7" borderId="0" xfId="0" applyFont="1" applyFill="1"/>
    <xf numFmtId="49" fontId="0" fillId="0" borderId="0" xfId="0" quotePrefix="1" applyNumberFormat="1"/>
    <xf numFmtId="165" fontId="0" fillId="2" borderId="0" xfId="0" applyNumberFormat="1" applyFill="1"/>
    <xf numFmtId="8" fontId="0" fillId="2" borderId="0" xfId="0" applyNumberFormat="1" applyFill="1"/>
    <xf numFmtId="174" fontId="0" fillId="0" borderId="0" xfId="0" applyNumberFormat="1"/>
    <xf numFmtId="0" fontId="0" fillId="0" borderId="0" xfId="0" applyFont="1"/>
    <xf numFmtId="0" fontId="14" fillId="0" borderId="0" xfId="0" applyFont="1" applyAlignment="1">
      <alignment vertical="center"/>
    </xf>
    <xf numFmtId="0" fontId="0" fillId="9" borderId="0" xfId="0" applyFill="1"/>
    <xf numFmtId="0" fontId="0" fillId="10" borderId="0" xfId="0" applyFill="1"/>
    <xf numFmtId="0" fontId="0" fillId="11" borderId="0" xfId="0" applyFill="1"/>
    <xf numFmtId="0" fontId="0" fillId="12" borderId="0" xfId="0" applyFill="1"/>
    <xf numFmtId="164" fontId="0" fillId="10" borderId="0" xfId="0" applyNumberFormat="1" applyFill="1"/>
    <xf numFmtId="164" fontId="0" fillId="13" borderId="0" xfId="0" applyNumberFormat="1" applyFill="1"/>
    <xf numFmtId="17" fontId="0" fillId="0" borderId="0" xfId="0" applyNumberFormat="1" applyFill="1"/>
    <xf numFmtId="2" fontId="0" fillId="0" borderId="0" xfId="0" applyNumberFormat="1" applyFont="1"/>
    <xf numFmtId="0" fontId="10" fillId="0" borderId="0" xfId="0" applyFont="1"/>
    <xf numFmtId="0" fontId="6" fillId="0" borderId="0" xfId="0" applyFont="1" applyAlignment="1">
      <alignment horizontal="center"/>
    </xf>
    <xf numFmtId="16" fontId="0" fillId="0" borderId="0" xfId="0" applyNumberFormat="1" applyAlignment="1">
      <alignment horizontal="center"/>
    </xf>
    <xf numFmtId="0" fontId="6" fillId="0" borderId="0" xfId="0" applyFont="1" applyAlignment="1">
      <alignment horizontal="left"/>
    </xf>
    <xf numFmtId="175" fontId="0" fillId="0" borderId="0" xfId="0" applyNumberFormat="1" applyAlignment="1">
      <alignment horizontal="left"/>
    </xf>
    <xf numFmtId="0" fontId="0" fillId="0" borderId="0" xfId="0" quotePrefix="1" applyAlignment="1">
      <alignment horizontal="left"/>
    </xf>
    <xf numFmtId="0" fontId="6" fillId="0" borderId="0" xfId="0" applyFont="1" applyAlignment="1">
      <alignment horizontal="right"/>
    </xf>
    <xf numFmtId="7" fontId="6" fillId="0" borderId="0" xfId="0" applyNumberFormat="1" applyFont="1" applyAlignment="1">
      <alignment horizontal="right"/>
    </xf>
    <xf numFmtId="0" fontId="0" fillId="0" borderId="0" xfId="0" applyNumberFormat="1" applyFont="1"/>
    <xf numFmtId="0" fontId="17" fillId="0" borderId="0" xfId="0" applyFont="1"/>
    <xf numFmtId="0" fontId="9" fillId="0" borderId="0" xfId="0" applyFont="1"/>
    <xf numFmtId="173" fontId="0" fillId="0" borderId="0" xfId="0" applyNumberFormat="1"/>
    <xf numFmtId="176" fontId="0" fillId="0" borderId="0" xfId="0" applyNumberFormat="1" applyAlignment="1">
      <alignment horizontal="left"/>
    </xf>
    <xf numFmtId="177" fontId="0" fillId="0" borderId="0" xfId="0" applyNumberFormat="1" applyAlignment="1">
      <alignment horizontal="left"/>
    </xf>
    <xf numFmtId="0" fontId="10" fillId="2" borderId="0" xfId="3" applyFont="1" applyFill="1" applyBorder="1"/>
    <xf numFmtId="0" fontId="0" fillId="2" borderId="0" xfId="0" applyFill="1" applyBorder="1"/>
    <xf numFmtId="0" fontId="0" fillId="11" borderId="0" xfId="0" applyFill="1" applyBorder="1"/>
    <xf numFmtId="0" fontId="6" fillId="0" borderId="0" xfId="0" applyFont="1" applyBorder="1"/>
    <xf numFmtId="0" fontId="0" fillId="0" borderId="17" xfId="0" applyBorder="1"/>
    <xf numFmtId="0" fontId="0" fillId="0" borderId="18" xfId="0" applyBorder="1"/>
    <xf numFmtId="0" fontId="0" fillId="0" borderId="19" xfId="0" applyBorder="1"/>
    <xf numFmtId="0" fontId="0" fillId="2" borderId="1" xfId="0" applyFill="1" applyBorder="1"/>
    <xf numFmtId="0" fontId="0" fillId="8" borderId="1" xfId="0" applyFill="1" applyBorder="1"/>
    <xf numFmtId="0" fontId="0" fillId="9" borderId="1" xfId="0" applyFill="1" applyBorder="1"/>
    <xf numFmtId="165" fontId="0" fillId="0" borderId="0" xfId="0" applyNumberFormat="1" applyFill="1"/>
    <xf numFmtId="165" fontId="0" fillId="2" borderId="1" xfId="0" applyNumberFormat="1" applyFill="1" applyBorder="1"/>
    <xf numFmtId="165" fontId="2" fillId="2" borderId="1" xfId="0" applyNumberFormat="1" applyFont="1" applyFill="1" applyBorder="1"/>
    <xf numFmtId="164" fontId="2" fillId="2" borderId="1" xfId="0" applyNumberFormat="1" applyFont="1" applyFill="1" applyBorder="1"/>
    <xf numFmtId="0" fontId="17" fillId="0" borderId="0" xfId="0" applyFont="1" applyBorder="1"/>
    <xf numFmtId="0" fontId="0" fillId="2" borderId="1" xfId="0" applyFill="1" applyBorder="1" applyAlignment="1">
      <alignment horizontal="right"/>
    </xf>
    <xf numFmtId="17" fontId="0" fillId="2" borderId="1" xfId="0" applyNumberFormat="1" applyFill="1" applyBorder="1"/>
    <xf numFmtId="0" fontId="15" fillId="0" borderId="0" xfId="6"/>
    <xf numFmtId="4" fontId="0" fillId="0" borderId="0" xfId="0" applyNumberFormat="1"/>
    <xf numFmtId="0" fontId="20" fillId="0" borderId="0" xfId="0" applyFont="1"/>
    <xf numFmtId="0" fontId="21" fillId="0" borderId="0" xfId="0" applyFont="1"/>
    <xf numFmtId="0" fontId="16" fillId="0" borderId="0" xfId="0" applyFont="1"/>
    <xf numFmtId="0" fontId="10" fillId="0" borderId="0" xfId="0" applyFont="1" applyFill="1"/>
    <xf numFmtId="0" fontId="0" fillId="0" borderId="0" xfId="0" applyAlignment="1">
      <alignment wrapText="1"/>
    </xf>
    <xf numFmtId="0" fontId="0" fillId="0" borderId="20" xfId="0" applyBorder="1"/>
    <xf numFmtId="0" fontId="0" fillId="0" borderId="21" xfId="0" applyBorder="1"/>
    <xf numFmtId="0" fontId="0" fillId="0" borderId="22" xfId="0" applyBorder="1"/>
    <xf numFmtId="0" fontId="0" fillId="0" borderId="23"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22" fillId="0" borderId="0" xfId="0" applyFont="1"/>
    <xf numFmtId="0" fontId="23" fillId="0" borderId="0" xfId="0" applyFont="1"/>
    <xf numFmtId="0" fontId="0" fillId="0" borderId="0" xfId="0" applyFont="1" applyAlignment="1">
      <alignment horizontal="center"/>
    </xf>
    <xf numFmtId="165" fontId="0" fillId="16" borderId="1" xfId="0" applyNumberFormat="1" applyFill="1" applyBorder="1"/>
    <xf numFmtId="164" fontId="0" fillId="16" borderId="1" xfId="0" applyNumberFormat="1" applyFill="1" applyBorder="1"/>
    <xf numFmtId="164" fontId="0" fillId="0" borderId="2" xfId="0" applyNumberFormat="1" applyBorder="1"/>
    <xf numFmtId="164" fontId="0" fillId="0" borderId="3" xfId="0" applyNumberFormat="1" applyBorder="1"/>
    <xf numFmtId="164" fontId="0" fillId="0" borderId="4" xfId="0" applyNumberFormat="1" applyBorder="1"/>
    <xf numFmtId="164" fontId="0" fillId="0" borderId="5" xfId="0" applyNumberFormat="1" applyBorder="1"/>
    <xf numFmtId="164" fontId="0" fillId="0" borderId="6" xfId="0" applyNumberFormat="1" applyBorder="1"/>
    <xf numFmtId="164" fontId="0" fillId="0" borderId="7" xfId="0" applyNumberFormat="1" applyBorder="1"/>
    <xf numFmtId="164" fontId="0" fillId="0" borderId="8" xfId="0" applyNumberFormat="1" applyBorder="1"/>
    <xf numFmtId="164" fontId="0" fillId="0" borderId="9" xfId="0" applyNumberFormat="1" applyBorder="1"/>
    <xf numFmtId="0" fontId="0" fillId="15" borderId="1" xfId="0" applyFill="1" applyBorder="1"/>
    <xf numFmtId="164" fontId="0" fillId="17" borderId="0" xfId="0" applyNumberFormat="1" applyFill="1"/>
    <xf numFmtId="6" fontId="0" fillId="2" borderId="1" xfId="0" applyNumberFormat="1" applyFill="1" applyBorder="1"/>
    <xf numFmtId="6" fontId="0" fillId="0" borderId="0" xfId="0" applyNumberFormat="1" applyFill="1"/>
    <xf numFmtId="0" fontId="0" fillId="0" borderId="0" xfId="0" applyFill="1" applyBorder="1" applyAlignment="1">
      <alignment horizontal="right"/>
    </xf>
    <xf numFmtId="17" fontId="0" fillId="0" borderId="0" xfId="0" applyNumberFormat="1" applyFill="1" applyBorder="1"/>
    <xf numFmtId="0" fontId="10" fillId="0" borderId="0" xfId="3" applyFont="1" applyAlignment="1">
      <alignment horizontal="right"/>
    </xf>
    <xf numFmtId="2" fontId="10" fillId="0" borderId="0" xfId="3" applyNumberFormat="1" applyFont="1"/>
    <xf numFmtId="165" fontId="10" fillId="0" borderId="0" xfId="3" applyNumberFormat="1" applyFont="1" applyAlignment="1">
      <alignment horizontal="right"/>
    </xf>
    <xf numFmtId="0" fontId="12" fillId="0" borderId="0" xfId="0" applyFont="1" applyFill="1" applyBorder="1" applyAlignment="1">
      <alignment horizontal="right"/>
    </xf>
    <xf numFmtId="165" fontId="12" fillId="0" borderId="0" xfId="0" applyNumberFormat="1" applyFont="1" applyFill="1" applyBorder="1"/>
    <xf numFmtId="165" fontId="0" fillId="0" borderId="0" xfId="0" applyNumberFormat="1" applyAlignment="1">
      <alignment horizontal="right"/>
    </xf>
    <xf numFmtId="0" fontId="24" fillId="0" borderId="0" xfId="0" applyFont="1"/>
    <xf numFmtId="170" fontId="0" fillId="2" borderId="0" xfId="0" applyNumberFormat="1" applyFill="1"/>
    <xf numFmtId="0" fontId="6" fillId="0" borderId="0" xfId="0" applyFont="1" applyFill="1" applyBorder="1"/>
    <xf numFmtId="0" fontId="5" fillId="0" borderId="0" xfId="7" applyFill="1" applyBorder="1"/>
    <xf numFmtId="0" fontId="5" fillId="0" borderId="0" xfId="7" applyFill="1" applyBorder="1" applyAlignment="1">
      <alignment horizontal="center"/>
    </xf>
    <xf numFmtId="0" fontId="0" fillId="16" borderId="1" xfId="0" applyFill="1" applyBorder="1"/>
    <xf numFmtId="0" fontId="0" fillId="16" borderId="1" xfId="0" applyFill="1" applyBorder="1" applyAlignment="1">
      <alignment horizontal="right"/>
    </xf>
    <xf numFmtId="0" fontId="0" fillId="16" borderId="1" xfId="0" applyFill="1" applyBorder="1" applyAlignment="1">
      <alignment horizontal="center"/>
    </xf>
    <xf numFmtId="0" fontId="0" fillId="2" borderId="1" xfId="0" applyFill="1" applyBorder="1" applyAlignment="1">
      <alignment horizontal="center"/>
    </xf>
    <xf numFmtId="0" fontId="0" fillId="2" borderId="0" xfId="0" applyFill="1" applyAlignment="1">
      <alignment horizontal="center"/>
    </xf>
    <xf numFmtId="164" fontId="0" fillId="2" borderId="0" xfId="0" applyNumberFormat="1" applyFill="1"/>
    <xf numFmtId="166" fontId="0" fillId="16" borderId="1" xfId="0" applyNumberFormat="1" applyFill="1" applyBorder="1"/>
    <xf numFmtId="14" fontId="0" fillId="16" borderId="1" xfId="0" applyNumberFormat="1" applyFill="1" applyBorder="1"/>
    <xf numFmtId="167" fontId="0" fillId="16" borderId="1" xfId="0" applyNumberFormat="1" applyFill="1" applyBorder="1"/>
    <xf numFmtId="18" fontId="0" fillId="16" borderId="1" xfId="0" applyNumberFormat="1" applyFill="1" applyBorder="1"/>
    <xf numFmtId="168" fontId="0" fillId="16" borderId="1" xfId="0" applyNumberFormat="1" applyFill="1" applyBorder="1"/>
    <xf numFmtId="169" fontId="0" fillId="16" borderId="1" xfId="0" applyNumberFormat="1" applyFill="1" applyBorder="1"/>
    <xf numFmtId="178" fontId="0" fillId="2" borderId="0" xfId="0" applyNumberFormat="1" applyFill="1"/>
    <xf numFmtId="14" fontId="0" fillId="2" borderId="0" xfId="0" applyNumberFormat="1" applyFill="1"/>
    <xf numFmtId="22" fontId="0" fillId="0" borderId="0" xfId="0" applyNumberFormat="1"/>
    <xf numFmtId="177" fontId="0" fillId="2" borderId="0" xfId="0" applyNumberFormat="1" applyFill="1" applyAlignment="1">
      <alignment horizontal="center"/>
    </xf>
    <xf numFmtId="179" fontId="0" fillId="2" borderId="0" xfId="0" applyNumberFormat="1" applyFill="1" applyAlignment="1">
      <alignment horizontal="center"/>
    </xf>
    <xf numFmtId="14" fontId="0" fillId="0" borderId="0" xfId="0" applyNumberFormat="1" applyAlignment="1">
      <alignment horizontal="center"/>
    </xf>
    <xf numFmtId="14" fontId="0" fillId="2" borderId="1" xfId="0" applyNumberFormat="1" applyFill="1" applyBorder="1" applyAlignment="1">
      <alignment horizontal="center"/>
    </xf>
    <xf numFmtId="1" fontId="0" fillId="2" borderId="1" xfId="0" applyNumberFormat="1" applyFill="1" applyBorder="1" applyAlignment="1">
      <alignment horizontal="center"/>
    </xf>
    <xf numFmtId="1" fontId="0" fillId="2" borderId="0" xfId="0" applyNumberFormat="1" applyFill="1" applyAlignment="1">
      <alignment horizontal="center"/>
    </xf>
    <xf numFmtId="14" fontId="0" fillId="2" borderId="1" xfId="0" applyNumberFormat="1" applyFill="1" applyBorder="1"/>
    <xf numFmtId="49" fontId="0" fillId="2" borderId="1" xfId="0" applyNumberFormat="1" applyFill="1" applyBorder="1"/>
    <xf numFmtId="0" fontId="6" fillId="0" borderId="0" xfId="7" applyFont="1" applyFill="1" applyBorder="1"/>
    <xf numFmtId="2" fontId="0" fillId="2" borderId="0" xfId="0" applyNumberFormat="1" applyFill="1" applyAlignment="1">
      <alignment horizontal="right"/>
    </xf>
    <xf numFmtId="9" fontId="0" fillId="2" borderId="0" xfId="2" applyFont="1" applyFill="1"/>
    <xf numFmtId="0" fontId="25" fillId="0" borderId="0" xfId="0" applyFont="1" applyAlignment="1">
      <alignment horizontal="right"/>
    </xf>
    <xf numFmtId="164" fontId="0" fillId="2" borderId="1" xfId="0" applyNumberFormat="1" applyFill="1" applyBorder="1"/>
    <xf numFmtId="10" fontId="0" fillId="2" borderId="0" xfId="0" applyNumberFormat="1" applyFill="1"/>
    <xf numFmtId="10" fontId="0" fillId="2" borderId="1" xfId="0" applyNumberFormat="1" applyFill="1" applyBorder="1"/>
    <xf numFmtId="6" fontId="0" fillId="2" borderId="0" xfId="0" applyNumberFormat="1" applyFill="1"/>
    <xf numFmtId="9" fontId="0" fillId="8" borderId="0" xfId="0" applyNumberFormat="1" applyFill="1"/>
    <xf numFmtId="170" fontId="0" fillId="2" borderId="0" xfId="0" applyNumberFormat="1" applyFill="1" applyBorder="1"/>
    <xf numFmtId="170" fontId="0" fillId="2" borderId="1" xfId="0" applyNumberFormat="1" applyFill="1" applyBorder="1"/>
    <xf numFmtId="2" fontId="0" fillId="2" borderId="0" xfId="0" applyNumberFormat="1" applyFill="1" applyBorder="1"/>
    <xf numFmtId="2" fontId="0" fillId="2" borderId="1" xfId="0" applyNumberFormat="1" applyFill="1" applyBorder="1"/>
    <xf numFmtId="0" fontId="0" fillId="0" borderId="0" xfId="7" applyFont="1" applyFill="1" applyBorder="1"/>
    <xf numFmtId="0" fontId="0" fillId="0" borderId="0" xfId="7" quotePrefix="1" applyFont="1" applyFill="1" applyBorder="1"/>
    <xf numFmtId="14" fontId="0" fillId="0" borderId="0" xfId="0" applyNumberFormat="1" applyAlignment="1">
      <alignment horizontal="left"/>
    </xf>
    <xf numFmtId="8" fontId="0" fillId="2" borderId="1" xfId="0" applyNumberFormat="1" applyFill="1" applyBorder="1"/>
    <xf numFmtId="0" fontId="0" fillId="3" borderId="0" xfId="0" applyFill="1" applyBorder="1"/>
    <xf numFmtId="6" fontId="0" fillId="3" borderId="0" xfId="0" applyNumberFormat="1" applyFill="1" applyBorder="1"/>
    <xf numFmtId="0" fontId="0" fillId="0" borderId="0" xfId="0" applyFont="1" applyFill="1"/>
    <xf numFmtId="164" fontId="6" fillId="0" borderId="0" xfId="0" applyNumberFormat="1" applyFont="1" applyFill="1"/>
    <xf numFmtId="14" fontId="0" fillId="0" borderId="0" xfId="0" applyNumberFormat="1" applyFont="1" applyFill="1"/>
    <xf numFmtId="0" fontId="0" fillId="0" borderId="0" xfId="0" applyNumberFormat="1" applyFont="1" applyFill="1"/>
    <xf numFmtId="0" fontId="6" fillId="0" borderId="0" xfId="0" applyFont="1" applyFill="1"/>
    <xf numFmtId="0" fontId="0" fillId="0" borderId="0" xfId="0" applyFont="1" applyFill="1" applyBorder="1"/>
    <xf numFmtId="0" fontId="10" fillId="0" borderId="0" xfId="3" applyFont="1" applyAlignment="1">
      <alignment horizontal="center"/>
    </xf>
    <xf numFmtId="0" fontId="9" fillId="0" borderId="0" xfId="3" applyFont="1" applyAlignment="1">
      <alignment horizontal="left"/>
    </xf>
    <xf numFmtId="0" fontId="6" fillId="2" borderId="1" xfId="0" applyFont="1" applyFill="1" applyBorder="1" applyAlignment="1">
      <alignment horizontal="right"/>
    </xf>
    <xf numFmtId="0" fontId="6" fillId="0" borderId="0" xfId="0" applyFont="1" applyBorder="1" applyAlignment="1">
      <alignment horizontal="righ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center"/>
    </xf>
    <xf numFmtId="0" fontId="0" fillId="0" borderId="25" xfId="0" applyBorder="1" applyAlignment="1">
      <alignment horizontal="center"/>
    </xf>
  </cellXfs>
  <cellStyles count="8">
    <cellStyle name="40% - Accent1" xfId="7" builtinId="31"/>
    <cellStyle name="Currency" xfId="5" builtinId="4"/>
    <cellStyle name="Hyperlink" xfId="1" builtinId="8"/>
    <cellStyle name="Hyperlink 2" xfId="6"/>
    <cellStyle name="Normal" xfId="0" builtinId="0"/>
    <cellStyle name="Normal 2" xfId="3"/>
    <cellStyle name="Percent" xfId="2" builtinId="5"/>
    <cellStyle name="Percent 2" xfId="4"/>
  </cellStyles>
  <dxfs count="0"/>
  <tableStyles count="0" defaultTableStyle="TableStyleMedium9" defaultPivotStyle="PivotStyleLight16"/>
  <colors>
    <mruColors>
      <color rgb="FFFFFFCC"/>
      <color rgb="FFFFFF99"/>
      <color rgb="FFE0E0E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'Right-Clicking'!$L$5</c:f>
              <c:strCache>
                <c:ptCount val="1"/>
                <c:pt idx="0">
                  <c:v>Sales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'Right-Clicking'!$K$6:$K$13</c:f>
              <c:numCache>
                <c:formatCode>mmm\-yy</c:formatCode>
                <c:ptCount val="8"/>
                <c:pt idx="0">
                  <c:v>41275</c:v>
                </c:pt>
                <c:pt idx="1">
                  <c:v>41306</c:v>
                </c:pt>
                <c:pt idx="2">
                  <c:v>41334</c:v>
                </c:pt>
                <c:pt idx="3">
                  <c:v>41365</c:v>
                </c:pt>
                <c:pt idx="4">
                  <c:v>41395</c:v>
                </c:pt>
                <c:pt idx="5">
                  <c:v>41426</c:v>
                </c:pt>
                <c:pt idx="6">
                  <c:v>41456</c:v>
                </c:pt>
                <c:pt idx="7">
                  <c:v>41487</c:v>
                </c:pt>
              </c:numCache>
            </c:numRef>
          </c:cat>
          <c:val>
            <c:numRef>
              <c:f>'Right-Clicking'!$L$6:$L$13</c:f>
              <c:numCache>
                <c:formatCode>General</c:formatCode>
                <c:ptCount val="8"/>
                <c:pt idx="0">
                  <c:v>3108</c:v>
                </c:pt>
                <c:pt idx="1">
                  <c:v>3993</c:v>
                </c:pt>
                <c:pt idx="2">
                  <c:v>1644</c:v>
                </c:pt>
                <c:pt idx="3">
                  <c:v>3078</c:v>
                </c:pt>
                <c:pt idx="4">
                  <c:v>1830</c:v>
                </c:pt>
                <c:pt idx="5">
                  <c:v>3279</c:v>
                </c:pt>
                <c:pt idx="6">
                  <c:v>3413</c:v>
                </c:pt>
                <c:pt idx="7">
                  <c:v>1197</c:v>
                </c:pt>
              </c:numCache>
            </c:numRef>
          </c:val>
          <c:smooth val="0"/>
          <c:extLst>
            <c:ext xmlns:c16="http://schemas.microsoft.com/office/drawing/2014/chart" uri="{C3380CC4-5D6E-409C-BE32-E72D297353CC}">
              <c16:uniqueId val="{00000000-7629-4A17-832B-C9421E6F0FD1}"/>
            </c:ext>
          </c:extLst>
        </c:ser>
        <c:dLbls>
          <c:showLegendKey val="0"/>
          <c:showVal val="0"/>
          <c:showCatName val="0"/>
          <c:showSerName val="0"/>
          <c:showPercent val="0"/>
          <c:showBubbleSize val="0"/>
        </c:dLbls>
        <c:marker val="1"/>
        <c:smooth val="0"/>
        <c:axId val="550223568"/>
        <c:axId val="550221608"/>
      </c:lineChart>
      <c:dateAx>
        <c:axId val="55022356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221608"/>
        <c:crosses val="autoZero"/>
        <c:auto val="1"/>
        <c:lblOffset val="100"/>
        <c:baseTimeUnit val="months"/>
      </c:dateAx>
      <c:valAx>
        <c:axId val="550221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223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'Chart Types'!$P$27</c:f>
              <c:strCache>
                <c:ptCount val="1"/>
                <c:pt idx="0">
                  <c:v>Sales</c:v>
                </c:pt>
              </c:strCache>
            </c:strRef>
          </c:tx>
          <c:spPr>
            <a:solidFill>
              <a:schemeClr val="accent1"/>
            </a:solidFill>
            <a:ln>
              <a:noFill/>
            </a:ln>
            <a:effectLst/>
          </c:spPr>
          <c:invertIfNegative val="0"/>
          <c:cat>
            <c:strRef>
              <c:f>'Chart Types'!$O$28:$O$31</c:f>
              <c:strCache>
                <c:ptCount val="4"/>
                <c:pt idx="0">
                  <c:v>North</c:v>
                </c:pt>
                <c:pt idx="1">
                  <c:v>South</c:v>
                </c:pt>
                <c:pt idx="2">
                  <c:v>East</c:v>
                </c:pt>
                <c:pt idx="3">
                  <c:v>West</c:v>
                </c:pt>
              </c:strCache>
            </c:strRef>
          </c:cat>
          <c:val>
            <c:numRef>
              <c:f>'Chart Types'!$P$28:$P$31</c:f>
              <c:numCache>
                <c:formatCode>"$"#,##0</c:formatCode>
                <c:ptCount val="4"/>
                <c:pt idx="0">
                  <c:v>50000</c:v>
                </c:pt>
                <c:pt idx="1">
                  <c:v>90000</c:v>
                </c:pt>
                <c:pt idx="2">
                  <c:v>30000</c:v>
                </c:pt>
                <c:pt idx="3">
                  <c:v>80000</c:v>
                </c:pt>
              </c:numCache>
            </c:numRef>
          </c:val>
          <c:extLst>
            <c:ext xmlns:c16="http://schemas.microsoft.com/office/drawing/2014/chart" uri="{C3380CC4-5D6E-409C-BE32-E72D297353CC}">
              <c16:uniqueId val="{00000000-C1D8-4EE9-8E2E-9654B468849F}"/>
            </c:ext>
          </c:extLst>
        </c:ser>
        <c:dLbls>
          <c:showLegendKey val="0"/>
          <c:showVal val="0"/>
          <c:showCatName val="0"/>
          <c:showSerName val="0"/>
          <c:showPercent val="0"/>
          <c:showBubbleSize val="0"/>
        </c:dLbls>
        <c:gapWidth val="182"/>
        <c:axId val="509669672"/>
        <c:axId val="509670000"/>
      </c:barChart>
      <c:catAx>
        <c:axId val="5096696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670000"/>
        <c:crosses val="autoZero"/>
        <c:auto val="1"/>
        <c:lblAlgn val="ctr"/>
        <c:lblOffset val="100"/>
        <c:noMultiLvlLbl val="0"/>
      </c:catAx>
      <c:valAx>
        <c:axId val="509670000"/>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9669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'Chart Types'!$P$47</c:f>
              <c:strCache>
                <c:ptCount val="1"/>
                <c:pt idx="0">
                  <c:v>Sales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'Chart Types'!$O$48:$O$59</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'Chart Types'!$P$48:$P$59</c:f>
              <c:numCache>
                <c:formatCode>"$"#,##0</c:formatCode>
                <c:ptCount val="12"/>
                <c:pt idx="0">
                  <c:v>80000</c:v>
                </c:pt>
                <c:pt idx="1">
                  <c:v>70000</c:v>
                </c:pt>
                <c:pt idx="2">
                  <c:v>90000</c:v>
                </c:pt>
                <c:pt idx="3">
                  <c:v>120000</c:v>
                </c:pt>
                <c:pt idx="4">
                  <c:v>140000</c:v>
                </c:pt>
                <c:pt idx="5">
                  <c:v>160000</c:v>
                </c:pt>
                <c:pt idx="6">
                  <c:v>180000</c:v>
                </c:pt>
                <c:pt idx="7">
                  <c:v>190000</c:v>
                </c:pt>
                <c:pt idx="8">
                  <c:v>130000</c:v>
                </c:pt>
                <c:pt idx="9">
                  <c:v>110000</c:v>
                </c:pt>
                <c:pt idx="10">
                  <c:v>70000</c:v>
                </c:pt>
                <c:pt idx="11">
                  <c:v>60000</c:v>
                </c:pt>
              </c:numCache>
            </c:numRef>
          </c:val>
          <c:smooth val="0"/>
          <c:extLst>
            <c:ext xmlns:c16="http://schemas.microsoft.com/office/drawing/2014/chart" uri="{C3380CC4-5D6E-409C-BE32-E72D297353CC}">
              <c16:uniqueId val="{00000000-6280-4CB0-9E05-3807AF152269}"/>
            </c:ext>
          </c:extLst>
        </c:ser>
        <c:dLbls>
          <c:showLegendKey val="0"/>
          <c:showVal val="0"/>
          <c:showCatName val="0"/>
          <c:showSerName val="0"/>
          <c:showPercent val="0"/>
          <c:showBubbleSize val="0"/>
        </c:dLbls>
        <c:marker val="1"/>
        <c:smooth val="0"/>
        <c:axId val="618738312"/>
        <c:axId val="618735360"/>
      </c:lineChart>
      <c:catAx>
        <c:axId val="61873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735360"/>
        <c:crosses val="autoZero"/>
        <c:auto val="1"/>
        <c:lblAlgn val="ctr"/>
        <c:lblOffset val="100"/>
        <c:noMultiLvlLbl val="0"/>
      </c:catAx>
      <c:valAx>
        <c:axId val="61873536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8738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'Chart Types'!$P$62</c:f>
              <c:strCache>
                <c:ptCount val="1"/>
                <c:pt idx="0">
                  <c:v>Sales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A88-490B-AB81-79BB6A9BB76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A88-490B-AB81-79BB6A9BB76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A88-490B-AB81-79BB6A9BB76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A88-490B-AB81-79BB6A9BB763}"/>
              </c:ext>
            </c:extLst>
          </c:dPt>
          <c:cat>
            <c:strRef>
              <c:f>'Chart Types'!$O$63:$O$66</c:f>
              <c:strCache>
                <c:ptCount val="4"/>
                <c:pt idx="0">
                  <c:v>North</c:v>
                </c:pt>
                <c:pt idx="1">
                  <c:v>South</c:v>
                </c:pt>
                <c:pt idx="2">
                  <c:v>East</c:v>
                </c:pt>
                <c:pt idx="3">
                  <c:v>West</c:v>
                </c:pt>
              </c:strCache>
            </c:strRef>
          </c:cat>
          <c:val>
            <c:numRef>
              <c:f>'Chart Types'!$P$63:$P$66</c:f>
              <c:numCache>
                <c:formatCode>"$"#,##0</c:formatCode>
                <c:ptCount val="4"/>
                <c:pt idx="0">
                  <c:v>50000</c:v>
                </c:pt>
                <c:pt idx="1">
                  <c:v>90000</c:v>
                </c:pt>
                <c:pt idx="2">
                  <c:v>30000</c:v>
                </c:pt>
                <c:pt idx="3">
                  <c:v>80000</c:v>
                </c:pt>
              </c:numCache>
            </c:numRef>
          </c:val>
          <c:extLst>
            <c:ext xmlns:c16="http://schemas.microsoft.com/office/drawing/2014/chart" uri="{C3380CC4-5D6E-409C-BE32-E72D297353CC}">
              <c16:uniqueId val="{00000008-4A88-490B-AB81-79BB6A9BB76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Expenses on Sports Vs Expenses on Culture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'Chart Types'!$P$75</c:f>
              <c:strCache>
                <c:ptCount val="1"/>
                <c:pt idx="0">
                  <c:v>Sports</c:v>
                </c:pt>
              </c:strCache>
            </c:strRef>
          </c:tx>
          <c:spPr>
            <a:ln w="28575" cap="rnd">
              <a:noFill/>
              <a:round/>
            </a:ln>
            <a:effectLst/>
          </c:spPr>
          <c:marker>
            <c:symbol val="circle"/>
            <c:size val="5"/>
            <c:spPr>
              <a:solidFill>
                <a:schemeClr val="accent1"/>
              </a:solidFill>
              <a:ln w="9525">
                <a:solidFill>
                  <a:schemeClr val="accent1"/>
                </a:solidFill>
              </a:ln>
              <a:effectLst/>
            </c:spPr>
          </c:marker>
          <c:xVal>
            <c:numRef>
              <c:f>'Chart Types'!$O$76:$O$87</c:f>
              <c:numCache>
                <c:formatCode>"$"#,##0</c:formatCode>
                <c:ptCount val="12"/>
                <c:pt idx="0">
                  <c:v>1020</c:v>
                </c:pt>
                <c:pt idx="1">
                  <c:v>1100</c:v>
                </c:pt>
                <c:pt idx="2">
                  <c:v>900</c:v>
                </c:pt>
                <c:pt idx="3">
                  <c:v>1000</c:v>
                </c:pt>
                <c:pt idx="4">
                  <c:v>900</c:v>
                </c:pt>
                <c:pt idx="5">
                  <c:v>820</c:v>
                </c:pt>
                <c:pt idx="6">
                  <c:v>1340</c:v>
                </c:pt>
                <c:pt idx="7">
                  <c:v>1250</c:v>
                </c:pt>
                <c:pt idx="8">
                  <c:v>1190</c:v>
                </c:pt>
                <c:pt idx="9">
                  <c:v>640</c:v>
                </c:pt>
                <c:pt idx="10">
                  <c:v>900</c:v>
                </c:pt>
                <c:pt idx="11">
                  <c:v>710</c:v>
                </c:pt>
              </c:numCache>
            </c:numRef>
          </c:xVal>
          <c:yVal>
            <c:numRef>
              <c:f>'Chart Types'!$P$76:$P$87</c:f>
              <c:numCache>
                <c:formatCode>"$"#,##0</c:formatCode>
                <c:ptCount val="12"/>
                <c:pt idx="0">
                  <c:v>990</c:v>
                </c:pt>
                <c:pt idx="1">
                  <c:v>460</c:v>
                </c:pt>
                <c:pt idx="2">
                  <c:v>780</c:v>
                </c:pt>
                <c:pt idx="3">
                  <c:v>860</c:v>
                </c:pt>
                <c:pt idx="4">
                  <c:v>1390</c:v>
                </c:pt>
                <c:pt idx="5">
                  <c:v>1880</c:v>
                </c:pt>
                <c:pt idx="6">
                  <c:v>710</c:v>
                </c:pt>
                <c:pt idx="7">
                  <c:v>680</c:v>
                </c:pt>
                <c:pt idx="8">
                  <c:v>1220</c:v>
                </c:pt>
                <c:pt idx="9">
                  <c:v>1480</c:v>
                </c:pt>
                <c:pt idx="10">
                  <c:v>820</c:v>
                </c:pt>
                <c:pt idx="11">
                  <c:v>1080</c:v>
                </c:pt>
              </c:numCache>
            </c:numRef>
          </c:yVal>
          <c:smooth val="0"/>
          <c:extLst>
            <c:ext xmlns:c16="http://schemas.microsoft.com/office/drawing/2014/chart" uri="{C3380CC4-5D6E-409C-BE32-E72D297353CC}">
              <c16:uniqueId val="{00000000-0CAB-4D57-BA82-B4536653014C}"/>
            </c:ext>
          </c:extLst>
        </c:ser>
        <c:dLbls>
          <c:showLegendKey val="0"/>
          <c:showVal val="0"/>
          <c:showCatName val="0"/>
          <c:showSerName val="0"/>
          <c:showPercent val="0"/>
          <c:showBubbleSize val="0"/>
        </c:dLbls>
        <c:axId val="512579952"/>
        <c:axId val="409498800"/>
      </c:scatterChart>
      <c:valAx>
        <c:axId val="512579952"/>
        <c:scaling>
          <c:orientation val="minMax"/>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498800"/>
        <c:crosses val="autoZero"/>
        <c:crossBetween val="midCat"/>
      </c:valAx>
      <c:valAx>
        <c:axId val="4094988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5799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Expenses on Sports Vs Expenses on Culture (Bubble size</a:t>
            </a:r>
            <a:r>
              <a:rPr lang="en-US" sz="1200" baseline="0"/>
              <a:t> for Salary)</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ubbleChart>
        <c:varyColors val="0"/>
        <c:ser>
          <c:idx val="0"/>
          <c:order val="0"/>
          <c:tx>
            <c:strRef>
              <c:f>'Chart Types'!$P$75</c:f>
              <c:strCache>
                <c:ptCount val="1"/>
                <c:pt idx="0">
                  <c:v>Sports</c:v>
                </c:pt>
              </c:strCache>
            </c:strRef>
          </c:tx>
          <c:spPr>
            <a:solidFill>
              <a:schemeClr val="accent1"/>
            </a:solidFill>
            <a:ln w="28575">
              <a:noFill/>
            </a:ln>
            <a:effectLst/>
          </c:spPr>
          <c:invertIfNegative val="0"/>
          <c:xVal>
            <c:numRef>
              <c:f>'Chart Types'!$O$91:$O$102</c:f>
              <c:numCache>
                <c:formatCode>"$"#,##0</c:formatCode>
                <c:ptCount val="12"/>
                <c:pt idx="0">
                  <c:v>1020</c:v>
                </c:pt>
                <c:pt idx="1">
                  <c:v>1100</c:v>
                </c:pt>
                <c:pt idx="2">
                  <c:v>900</c:v>
                </c:pt>
                <c:pt idx="3">
                  <c:v>1000</c:v>
                </c:pt>
                <c:pt idx="4">
                  <c:v>900</c:v>
                </c:pt>
                <c:pt idx="5">
                  <c:v>820</c:v>
                </c:pt>
                <c:pt idx="6">
                  <c:v>1340</c:v>
                </c:pt>
                <c:pt idx="7">
                  <c:v>1250</c:v>
                </c:pt>
                <c:pt idx="8">
                  <c:v>1190</c:v>
                </c:pt>
                <c:pt idx="9">
                  <c:v>640</c:v>
                </c:pt>
                <c:pt idx="10">
                  <c:v>900</c:v>
                </c:pt>
                <c:pt idx="11">
                  <c:v>710</c:v>
                </c:pt>
              </c:numCache>
            </c:numRef>
          </c:xVal>
          <c:yVal>
            <c:numRef>
              <c:f>'Chart Types'!$P$91:$P$102</c:f>
              <c:numCache>
                <c:formatCode>"$"#,##0</c:formatCode>
                <c:ptCount val="12"/>
                <c:pt idx="0">
                  <c:v>990</c:v>
                </c:pt>
                <c:pt idx="1">
                  <c:v>460</c:v>
                </c:pt>
                <c:pt idx="2">
                  <c:v>780</c:v>
                </c:pt>
                <c:pt idx="3">
                  <c:v>860</c:v>
                </c:pt>
                <c:pt idx="4">
                  <c:v>1390</c:v>
                </c:pt>
                <c:pt idx="5">
                  <c:v>1880</c:v>
                </c:pt>
                <c:pt idx="6">
                  <c:v>710</c:v>
                </c:pt>
                <c:pt idx="7">
                  <c:v>680</c:v>
                </c:pt>
                <c:pt idx="8">
                  <c:v>1220</c:v>
                </c:pt>
                <c:pt idx="9">
                  <c:v>1480</c:v>
                </c:pt>
                <c:pt idx="10">
                  <c:v>820</c:v>
                </c:pt>
                <c:pt idx="11">
                  <c:v>1080</c:v>
                </c:pt>
              </c:numCache>
            </c:numRef>
          </c:yVal>
          <c:bubbleSize>
            <c:numRef>
              <c:f>'Chart Types'!$N$91:$N$102</c:f>
              <c:numCache>
                <c:formatCode>"$"#,##0</c:formatCode>
                <c:ptCount val="12"/>
                <c:pt idx="0">
                  <c:v>54600</c:v>
                </c:pt>
                <c:pt idx="1">
                  <c:v>57500</c:v>
                </c:pt>
                <c:pt idx="2">
                  <c:v>53300</c:v>
                </c:pt>
                <c:pt idx="3">
                  <c:v>43500</c:v>
                </c:pt>
                <c:pt idx="4">
                  <c:v>127200</c:v>
                </c:pt>
                <c:pt idx="5">
                  <c:v>163400</c:v>
                </c:pt>
                <c:pt idx="6">
                  <c:v>58500</c:v>
                </c:pt>
                <c:pt idx="7">
                  <c:v>45600</c:v>
                </c:pt>
                <c:pt idx="8">
                  <c:v>261300</c:v>
                </c:pt>
                <c:pt idx="9">
                  <c:v>61100</c:v>
                </c:pt>
                <c:pt idx="10">
                  <c:v>77200</c:v>
                </c:pt>
                <c:pt idx="11">
                  <c:v>108800</c:v>
                </c:pt>
              </c:numCache>
            </c:numRef>
          </c:bubbleSize>
          <c:bubble3D val="1"/>
          <c:extLst>
            <c:ext xmlns:c16="http://schemas.microsoft.com/office/drawing/2014/chart" uri="{C3380CC4-5D6E-409C-BE32-E72D297353CC}">
              <c16:uniqueId val="{00000000-EDA2-4BBE-9A21-41723BC88E41}"/>
            </c:ext>
          </c:extLst>
        </c:ser>
        <c:dLbls>
          <c:showLegendKey val="0"/>
          <c:showVal val="0"/>
          <c:showCatName val="0"/>
          <c:showSerName val="0"/>
          <c:showPercent val="0"/>
          <c:showBubbleSize val="0"/>
        </c:dLbls>
        <c:bubbleScale val="100"/>
        <c:showNegBubbles val="0"/>
        <c:axId val="512579952"/>
        <c:axId val="409498800"/>
      </c:bubbleChart>
      <c:valAx>
        <c:axId val="512579952"/>
        <c:scaling>
          <c:orientation val="minMax"/>
          <c:max val="1600"/>
          <c:min val="0"/>
        </c:scaling>
        <c:delete val="0"/>
        <c:axPos val="b"/>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498800"/>
        <c:crosses val="autoZero"/>
        <c:crossBetween val="midCat"/>
      </c:valAx>
      <c:valAx>
        <c:axId val="4094988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5799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Types'!$O$194</c:f>
              <c:strCache>
                <c:ptCount val="1"/>
                <c:pt idx="0">
                  <c:v>Sales 2015</c:v>
                </c:pt>
              </c:strCache>
            </c:strRef>
          </c:tx>
          <c:spPr>
            <a:solidFill>
              <a:schemeClr val="accent1"/>
            </a:solidFill>
            <a:ln>
              <a:noFill/>
            </a:ln>
            <a:effectLst/>
          </c:spPr>
          <c:invertIfNegative val="0"/>
          <c:cat>
            <c:strRef>
              <c:f>'Chart Types'!$N$195:$N$206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'Chart Types'!$O$195:$O$206</c:f>
              <c:numCache>
                <c:formatCode>"$"#,##0</c:formatCode>
                <c:ptCount val="12"/>
                <c:pt idx="0">
                  <c:v>80000</c:v>
                </c:pt>
                <c:pt idx="1">
                  <c:v>70000</c:v>
                </c:pt>
                <c:pt idx="2">
                  <c:v>90000</c:v>
                </c:pt>
                <c:pt idx="3">
                  <c:v>120000</c:v>
                </c:pt>
                <c:pt idx="4">
                  <c:v>140000</c:v>
                </c:pt>
                <c:pt idx="5">
                  <c:v>160000</c:v>
                </c:pt>
                <c:pt idx="6">
                  <c:v>180000</c:v>
                </c:pt>
                <c:pt idx="7">
                  <c:v>190000</c:v>
                </c:pt>
                <c:pt idx="8">
                  <c:v>130000</c:v>
                </c:pt>
                <c:pt idx="9">
                  <c:v>110000</c:v>
                </c:pt>
                <c:pt idx="10">
                  <c:v>70000</c:v>
                </c:pt>
                <c:pt idx="11">
                  <c:v>60000</c:v>
                </c:pt>
              </c:numCache>
            </c:numRef>
          </c:val>
          <c:extLst>
            <c:ext xmlns:c16="http://schemas.microsoft.com/office/drawing/2014/chart" uri="{C3380CC4-5D6E-409C-BE32-E72D297353CC}">
              <c16:uniqueId val="{00000000-1D9D-4C78-B4DF-8CB686016AB5}"/>
            </c:ext>
          </c:extLst>
        </c:ser>
        <c:dLbls>
          <c:showLegendKey val="0"/>
          <c:showVal val="0"/>
          <c:showCatName val="0"/>
          <c:showSerName val="0"/>
          <c:showPercent val="0"/>
          <c:showBubbleSize val="0"/>
        </c:dLbls>
        <c:gapWidth val="150"/>
        <c:axId val="514547728"/>
        <c:axId val="514537888"/>
      </c:barChart>
      <c:lineChart>
        <c:grouping val="standard"/>
        <c:varyColors val="0"/>
        <c:ser>
          <c:idx val="1"/>
          <c:order val="1"/>
          <c:tx>
            <c:strRef>
              <c:f>'Chart Types'!$P$194</c:f>
              <c:strCache>
                <c:ptCount val="1"/>
                <c:pt idx="0">
                  <c:v>Sales 2016</c:v>
                </c:pt>
              </c:strCache>
            </c:strRef>
          </c:tx>
          <c:spPr>
            <a:ln w="28575" cap="rnd">
              <a:solidFill>
                <a:schemeClr val="accent2"/>
              </a:solidFill>
              <a:round/>
            </a:ln>
            <a:effectLst/>
          </c:spPr>
          <c:marker>
            <c:symbol val="none"/>
          </c:marker>
          <c:cat>
            <c:strRef>
              <c:f>'Chart Types'!$N$195:$N$206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'Chart Types'!$P$195:$P$206</c:f>
              <c:numCache>
                <c:formatCode>"$"#,##0</c:formatCode>
                <c:ptCount val="12"/>
                <c:pt idx="0">
                  <c:v>81000</c:v>
                </c:pt>
                <c:pt idx="1">
                  <c:v>57000</c:v>
                </c:pt>
                <c:pt idx="2">
                  <c:v>91000</c:v>
                </c:pt>
                <c:pt idx="3">
                  <c:v>106000</c:v>
                </c:pt>
                <c:pt idx="4">
                  <c:v>139000</c:v>
                </c:pt>
                <c:pt idx="5">
                  <c:v>141000</c:v>
                </c:pt>
                <c:pt idx="6">
                  <c:v>199000</c:v>
                </c:pt>
                <c:pt idx="7">
                  <c:v>205000</c:v>
                </c:pt>
                <c:pt idx="8">
                  <c:v>124000</c:v>
                </c:pt>
                <c:pt idx="9">
                  <c:v>114000</c:v>
                </c:pt>
                <c:pt idx="10">
                  <c:v>76000</c:v>
                </c:pt>
                <c:pt idx="11">
                  <c:v>58000</c:v>
                </c:pt>
              </c:numCache>
            </c:numRef>
          </c:val>
          <c:smooth val="0"/>
          <c:extLst>
            <c:ext xmlns:c16="http://schemas.microsoft.com/office/drawing/2014/chart" uri="{C3380CC4-5D6E-409C-BE32-E72D297353CC}">
              <c16:uniqueId val="{00000001-1D9D-4C78-B4DF-8CB686016AB5}"/>
            </c:ext>
          </c:extLst>
        </c:ser>
        <c:dLbls>
          <c:showLegendKey val="0"/>
          <c:showVal val="0"/>
          <c:showCatName val="0"/>
          <c:showSerName val="0"/>
          <c:showPercent val="0"/>
          <c:showBubbleSize val="0"/>
        </c:dLbls>
        <c:marker val="1"/>
        <c:smooth val="0"/>
        <c:axId val="514547728"/>
        <c:axId val="514537888"/>
      </c:lineChart>
      <c:catAx>
        <c:axId val="51454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537888"/>
        <c:crosses val="autoZero"/>
        <c:auto val="1"/>
        <c:lblAlgn val="ctr"/>
        <c:lblOffset val="100"/>
        <c:noMultiLvlLbl val="0"/>
      </c:catAx>
      <c:valAx>
        <c:axId val="514537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547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'Modifying a Chart'!$L$3</c:f>
              <c:strCache>
                <c:ptCount val="1"/>
                <c:pt idx="0">
                  <c:v>Sales2</c:v>
                </c:pt>
              </c:strCache>
            </c:strRef>
          </c:tx>
          <c:spPr>
            <a:ln w="28575" cap="rnd">
              <a:noFill/>
              <a:round/>
            </a:ln>
            <a:effectLst/>
          </c:spPr>
          <c:marker>
            <c:symbol val="circle"/>
            <c:size val="5"/>
            <c:spPr>
              <a:solidFill>
                <a:schemeClr val="accent1"/>
              </a:solidFill>
              <a:ln w="9525">
                <a:solidFill>
                  <a:schemeClr val="accent1"/>
                </a:solidFill>
              </a:ln>
              <a:effectLst/>
            </c:spPr>
          </c:marker>
          <c:xVal>
            <c:numRef>
              <c:f>'Modifying a Chart'!$K$4:$K$15</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xVal>
          <c:yVal>
            <c:numRef>
              <c:f>'Modifying a Chart'!$L$4:$L$15</c:f>
              <c:numCache>
                <c:formatCode>"$"#,##0_);[Red]\("$"#,##0\)</c:formatCode>
                <c:ptCount val="12"/>
                <c:pt idx="0">
                  <c:v>23919</c:v>
                </c:pt>
                <c:pt idx="1">
                  <c:v>19507</c:v>
                </c:pt>
                <c:pt idx="2">
                  <c:v>34377</c:v>
                </c:pt>
                <c:pt idx="3">
                  <c:v>30285</c:v>
                </c:pt>
                <c:pt idx="4">
                  <c:v>19673</c:v>
                </c:pt>
                <c:pt idx="5">
                  <c:v>21007</c:v>
                </c:pt>
                <c:pt idx="6">
                  <c:v>16644</c:v>
                </c:pt>
                <c:pt idx="7">
                  <c:v>21022</c:v>
                </c:pt>
                <c:pt idx="8">
                  <c:v>23928</c:v>
                </c:pt>
                <c:pt idx="9">
                  <c:v>31403</c:v>
                </c:pt>
                <c:pt idx="10">
                  <c:v>25333</c:v>
                </c:pt>
                <c:pt idx="11">
                  <c:v>28071</c:v>
                </c:pt>
              </c:numCache>
            </c:numRef>
          </c:yVal>
          <c:smooth val="0"/>
          <c:extLst>
            <c:ext xmlns:c16="http://schemas.microsoft.com/office/drawing/2014/chart" uri="{C3380CC4-5D6E-409C-BE32-E72D297353CC}">
              <c16:uniqueId val="{00000000-78FF-41C5-9E35-5066EDD13114}"/>
            </c:ext>
          </c:extLst>
        </c:ser>
        <c:dLbls>
          <c:showLegendKey val="0"/>
          <c:showVal val="0"/>
          <c:showCatName val="0"/>
          <c:showSerName val="0"/>
          <c:showPercent val="0"/>
          <c:showBubbleSize val="0"/>
        </c:dLbls>
        <c:axId val="402080616"/>
        <c:axId val="402081008"/>
      </c:scatterChart>
      <c:valAx>
        <c:axId val="402080616"/>
        <c:scaling>
          <c:orientation val="minMax"/>
        </c:scaling>
        <c:delete val="0"/>
        <c:axPos val="b"/>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081008"/>
        <c:crosses val="autoZero"/>
        <c:crossBetween val="midCat"/>
      </c:valAx>
      <c:valAx>
        <c:axId val="4020810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080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Sales of Product 2 versus Sales of Product 1</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'Modifying a Chart'!$L$3</c:f>
              <c:strCache>
                <c:ptCount val="1"/>
                <c:pt idx="0">
                  <c:v>Sales2</c:v>
                </c:pt>
              </c:strCache>
            </c:strRef>
          </c:tx>
          <c:spPr>
            <a:ln w="28575" cap="rnd">
              <a:noFill/>
              <a:round/>
            </a:ln>
            <a:effectLst/>
          </c:spPr>
          <c:marker>
            <c:symbol val="diamond"/>
            <c:size val="5"/>
            <c:spPr>
              <a:solidFill>
                <a:srgbClr val="FF0000"/>
              </a:solidFill>
              <a:ln w="9525">
                <a:solidFill>
                  <a:srgbClr val="FF0000"/>
                </a:solidFill>
              </a:ln>
              <a:effectLst/>
            </c:spPr>
          </c:marker>
          <c:dLbls>
            <c:dLbl>
              <c:idx val="0"/>
              <c:tx>
                <c:rich>
                  <a:bodyPr/>
                  <a:lstStyle/>
                  <a:p>
                    <a:fld id="{368B7CCF-25ED-4F36-AC0B-A0F45BC8C6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686-4273-A71C-359CCA5D2872}"/>
                </c:ext>
              </c:extLst>
            </c:dLbl>
            <c:dLbl>
              <c:idx val="1"/>
              <c:tx>
                <c:rich>
                  <a:bodyPr/>
                  <a:lstStyle/>
                  <a:p>
                    <a:fld id="{4DE7D0F7-AE4A-4812-8798-B504C10E7D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3686-4273-A71C-359CCA5D2872}"/>
                </c:ext>
              </c:extLst>
            </c:dLbl>
            <c:dLbl>
              <c:idx val="2"/>
              <c:tx>
                <c:rich>
                  <a:bodyPr/>
                  <a:lstStyle/>
                  <a:p>
                    <a:fld id="{D77FEAE5-AD33-4680-A79C-10BB843B24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686-4273-A71C-359CCA5D2872}"/>
                </c:ext>
              </c:extLst>
            </c:dLbl>
            <c:dLbl>
              <c:idx val="3"/>
              <c:tx>
                <c:rich>
                  <a:bodyPr/>
                  <a:lstStyle/>
                  <a:p>
                    <a:fld id="{9B426ED6-51C0-4F29-92F7-E025B6DA23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3686-4273-A71C-359CCA5D2872}"/>
                </c:ext>
              </c:extLst>
            </c:dLbl>
            <c:dLbl>
              <c:idx val="4"/>
              <c:tx>
                <c:rich>
                  <a:bodyPr/>
                  <a:lstStyle/>
                  <a:p>
                    <a:fld id="{2AC09B36-FCA5-45C5-A41B-152DA4EE79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3686-4273-A71C-359CCA5D2872}"/>
                </c:ext>
              </c:extLst>
            </c:dLbl>
            <c:dLbl>
              <c:idx val="5"/>
              <c:tx>
                <c:rich>
                  <a:bodyPr/>
                  <a:lstStyle/>
                  <a:p>
                    <a:fld id="{B714B59B-D728-4B25-8C1D-1A57DAE633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686-4273-A71C-359CCA5D2872}"/>
                </c:ext>
              </c:extLst>
            </c:dLbl>
            <c:dLbl>
              <c:idx val="6"/>
              <c:tx>
                <c:rich>
                  <a:bodyPr/>
                  <a:lstStyle/>
                  <a:p>
                    <a:fld id="{562771CE-A242-4710-8205-80E8C12060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3686-4273-A71C-359CCA5D2872}"/>
                </c:ext>
              </c:extLst>
            </c:dLbl>
            <c:dLbl>
              <c:idx val="7"/>
              <c:tx>
                <c:rich>
                  <a:bodyPr/>
                  <a:lstStyle/>
                  <a:p>
                    <a:fld id="{AE2AB3C8-27AF-4DE8-9712-003C4F39F7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3686-4273-A71C-359CCA5D2872}"/>
                </c:ext>
              </c:extLst>
            </c:dLbl>
            <c:dLbl>
              <c:idx val="8"/>
              <c:tx>
                <c:rich>
                  <a:bodyPr/>
                  <a:lstStyle/>
                  <a:p>
                    <a:fld id="{9431E59E-A6E6-4A1D-A054-8D838B6FB1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3686-4273-A71C-359CCA5D2872}"/>
                </c:ext>
              </c:extLst>
            </c:dLbl>
            <c:dLbl>
              <c:idx val="9"/>
              <c:tx>
                <c:rich>
                  <a:bodyPr/>
                  <a:lstStyle/>
                  <a:p>
                    <a:fld id="{59CE19DB-AB8F-424E-9171-5A79D117D0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3686-4273-A71C-359CCA5D2872}"/>
                </c:ext>
              </c:extLst>
            </c:dLbl>
            <c:dLbl>
              <c:idx val="10"/>
              <c:tx>
                <c:rich>
                  <a:bodyPr/>
                  <a:lstStyle/>
                  <a:p>
                    <a:fld id="{CAF1DB2F-B56F-4840-8043-E9853D2D78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686-4273-A71C-359CCA5D2872}"/>
                </c:ext>
              </c:extLst>
            </c:dLbl>
            <c:dLbl>
              <c:idx val="11"/>
              <c:tx>
                <c:rich>
                  <a:bodyPr/>
                  <a:lstStyle/>
                  <a:p>
                    <a:fld id="{1C0F2770-3E3F-4AFB-BC83-9321DF710C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3686-4273-A71C-359CCA5D28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'Modifying a Chart'!$K$4:$K$15</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xVal>
          <c:yVal>
            <c:numRef>
              <c:f>'Modifying a Chart'!$L$4:$L$15</c:f>
              <c:numCache>
                <c:formatCode>"$"#,##0_);[Red]\("$"#,##0\)</c:formatCode>
                <c:ptCount val="12"/>
                <c:pt idx="0">
                  <c:v>23919</c:v>
                </c:pt>
                <c:pt idx="1">
                  <c:v>19507</c:v>
                </c:pt>
                <c:pt idx="2">
                  <c:v>34377</c:v>
                </c:pt>
                <c:pt idx="3">
                  <c:v>30285</c:v>
                </c:pt>
                <c:pt idx="4">
                  <c:v>19673</c:v>
                </c:pt>
                <c:pt idx="5">
                  <c:v>21007</c:v>
                </c:pt>
                <c:pt idx="6">
                  <c:v>16644</c:v>
                </c:pt>
                <c:pt idx="7">
                  <c:v>21022</c:v>
                </c:pt>
                <c:pt idx="8">
                  <c:v>23928</c:v>
                </c:pt>
                <c:pt idx="9">
                  <c:v>31403</c:v>
                </c:pt>
                <c:pt idx="10">
                  <c:v>25333</c:v>
                </c:pt>
                <c:pt idx="11">
                  <c:v>28071</c:v>
                </c:pt>
              </c:numCache>
            </c:numRef>
          </c:yVal>
          <c:smooth val="0"/>
          <c:extLst>
            <c:ext xmlns:c15="http://schemas.microsoft.com/office/drawing/2012/chart" uri="{02D57815-91ED-43cb-92C2-25804820EDAC}">
              <c15:datalabelsRange>
                <c15:f>'Modifying a Chart'!$Z$4:$Z$15</c15:f>
                <c15:dlblRangeCache>
                  <c:ptCount val="12"/>
                  <c:pt idx="2">
                    <c:v>March</c:v>
                  </c:pt>
                </c15:dlblRangeCache>
              </c15:datalabelsRange>
            </c:ext>
            <c:ext xmlns:c16="http://schemas.microsoft.com/office/drawing/2014/chart" uri="{C3380CC4-5D6E-409C-BE32-E72D297353CC}">
              <c16:uniqueId val="{0000000C-3686-4273-A71C-359CCA5D2872}"/>
            </c:ext>
          </c:extLst>
        </c:ser>
        <c:dLbls>
          <c:showLegendKey val="0"/>
          <c:showVal val="1"/>
          <c:showCatName val="0"/>
          <c:showSerName val="0"/>
          <c:showPercent val="0"/>
          <c:showBubbleSize val="0"/>
        </c:dLbls>
        <c:axId val="402084536"/>
        <c:axId val="402084928"/>
      </c:scatterChart>
      <c:valAx>
        <c:axId val="402084536"/>
        <c:scaling>
          <c:orientation val="minMax"/>
          <c:min val="5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Product 1 ($1000s)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084928"/>
        <c:crosses val="autoZero"/>
        <c:crossBetween val="midCat"/>
        <c:dispUnits>
          <c:builtInUnit val="thousands"/>
        </c:dispUnits>
      </c:valAx>
      <c:valAx>
        <c:axId val="402084928"/>
        <c:scaling>
          <c:orientation val="minMax"/>
          <c:min val="1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Product 2 ($1000s)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2084536"/>
        <c:crosses val="autoZero"/>
        <c:crossBetween val="midCat"/>
        <c:dispUnits>
          <c:builtInUnit val="thousands"/>
        </c:dispUnits>
      </c:valAx>
      <c:spPr>
        <a:solidFill>
          <a:schemeClr val="bg1">
            <a:lumMod val="85000"/>
            <a:alpha val="50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'Locating a Chart'!$L$33</c:f>
              <c:strCache>
                <c:ptCount val="1"/>
                <c:pt idx="0">
                  <c:v>Revenue1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'Locating a Chart'!$K$34:$K$45</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'Locating a Chart'!$L$34:$L$45</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val>
          <c:smooth val="0"/>
          <c:extLst>
            <c:ext xmlns:c16="http://schemas.microsoft.com/office/drawing/2014/chart" uri="{C3380CC4-5D6E-409C-BE32-E72D297353CC}">
              <c16:uniqueId val="{00000000-9404-4CB6-8DDD-0C8306EEE221}"/>
            </c:ext>
          </c:extLst>
        </c:ser>
        <c:dLbls>
          <c:showLegendKey val="0"/>
          <c:showVal val="0"/>
          <c:showCatName val="0"/>
          <c:showSerName val="0"/>
          <c:showPercent val="0"/>
          <c:showBubbleSize val="0"/>
        </c:dLbls>
        <c:marker val="1"/>
        <c:smooth val="0"/>
        <c:axId val="1081582752"/>
        <c:axId val="1081583536"/>
      </c:lineChart>
      <c:dateAx>
        <c:axId val="108158275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1583536"/>
        <c:crosses val="autoZero"/>
        <c:auto val="1"/>
        <c:lblOffset val="100"/>
        <c:baseTimeUnit val="months"/>
      </c:dateAx>
      <c:valAx>
        <c:axId val="108158353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1582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'Locating a Chart'!$M$33</c:f>
              <c:strCache>
                <c:ptCount val="1"/>
                <c:pt idx="0">
                  <c:v>Revenue2</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'Locating a Chart'!$K$34:$K$45</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'Locating a Chart'!$M$34:$M$45</c:f>
              <c:numCache>
                <c:formatCode>"$"#,##0_);[Red]\("$"#,##0\)</c:formatCode>
                <c:ptCount val="12"/>
                <c:pt idx="0">
                  <c:v>268994</c:v>
                </c:pt>
                <c:pt idx="1">
                  <c:v>289135</c:v>
                </c:pt>
                <c:pt idx="2">
                  <c:v>159351</c:v>
                </c:pt>
                <c:pt idx="3">
                  <c:v>383878</c:v>
                </c:pt>
                <c:pt idx="4">
                  <c:v>355345</c:v>
                </c:pt>
                <c:pt idx="5">
                  <c:v>444653</c:v>
                </c:pt>
                <c:pt idx="6">
                  <c:v>110768</c:v>
                </c:pt>
                <c:pt idx="7">
                  <c:v>476350</c:v>
                </c:pt>
                <c:pt idx="8">
                  <c:v>239177</c:v>
                </c:pt>
                <c:pt idx="9">
                  <c:v>121368</c:v>
                </c:pt>
                <c:pt idx="10">
                  <c:v>472650</c:v>
                </c:pt>
                <c:pt idx="11">
                  <c:v>332115</c:v>
                </c:pt>
              </c:numCache>
            </c:numRef>
          </c:val>
          <c:smooth val="0"/>
          <c:extLst>
            <c:ext xmlns:c16="http://schemas.microsoft.com/office/drawing/2014/chart" uri="{C3380CC4-5D6E-409C-BE32-E72D297353CC}">
              <c16:uniqueId val="{00000000-0B65-4681-8BAF-4751B4DF6A70}"/>
            </c:ext>
          </c:extLst>
        </c:ser>
        <c:dLbls>
          <c:showLegendKey val="0"/>
          <c:showVal val="0"/>
          <c:showCatName val="0"/>
          <c:showSerName val="0"/>
          <c:showPercent val="0"/>
          <c:showBubbleSize val="0"/>
        </c:dLbls>
        <c:marker val="1"/>
        <c:smooth val="0"/>
        <c:axId val="1081584712"/>
        <c:axId val="1081585104"/>
      </c:lineChart>
      <c:dateAx>
        <c:axId val="10815847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1585104"/>
        <c:crosses val="autoZero"/>
        <c:auto val="1"/>
        <c:lblOffset val="100"/>
        <c:baseTimeUnit val="months"/>
      </c:dateAx>
      <c:valAx>
        <c:axId val="108158510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1584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'Creating a Chart'!$L$3</c:f>
              <c:strCache>
                <c:ptCount val="1"/>
                <c:pt idx="0">
                  <c:v>Sales</c:v>
                </c:pt>
              </c:strCache>
            </c:strRef>
          </c:tx>
          <c:spPr>
            <a:solidFill>
              <a:schemeClr val="accent1"/>
            </a:solidFill>
            <a:ln>
              <a:noFill/>
            </a:ln>
            <a:effectLst/>
          </c:spPr>
          <c:invertIfNegative val="0"/>
          <c:cat>
            <c:numRef>
              <c:f>'Creating a Chart'!$K$4:$K$15</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'Creating a Chart'!$L$4:$L$15</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val>
          <c:extLst>
            <c:ext xmlns:c16="http://schemas.microsoft.com/office/drawing/2014/chart" uri="{C3380CC4-5D6E-409C-BE32-E72D297353CC}">
              <c16:uniqueId val="{00000000-1412-4595-A86D-B634E80FD7B7}"/>
            </c:ext>
          </c:extLst>
        </c:ser>
        <c:dLbls>
          <c:showLegendKey val="0"/>
          <c:showVal val="0"/>
          <c:showCatName val="0"/>
          <c:showSerName val="0"/>
          <c:showPercent val="0"/>
          <c:showBubbleSize val="0"/>
        </c:dLbls>
        <c:gapWidth val="219"/>
        <c:overlap val="-27"/>
        <c:axId val="1076482992"/>
        <c:axId val="1076481816"/>
      </c:barChart>
      <c:dateAx>
        <c:axId val="107648299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481816"/>
        <c:crosses val="autoZero"/>
        <c:auto val="1"/>
        <c:lblOffset val="100"/>
        <c:baseTimeUnit val="months"/>
      </c:dateAx>
      <c:valAx>
        <c:axId val="107648181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482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of Two Products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'Creating a Chart'!$L$21</c:f>
              <c:strCache>
                <c:ptCount val="1"/>
                <c:pt idx="0">
                  <c:v>Sales1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'Creating a Chart'!$K$22:$K$33</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'Creating a Chart'!$L$22:$L$33</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val>
          <c:smooth val="0"/>
          <c:extLst>
            <c:ext xmlns:c16="http://schemas.microsoft.com/office/drawing/2014/chart" uri="{C3380CC4-5D6E-409C-BE32-E72D297353CC}">
              <c16:uniqueId val="{00000000-AA97-4991-99F7-DC97D4A32896}"/>
            </c:ext>
          </c:extLst>
        </c:ser>
        <c:ser>
          <c:idx val="1"/>
          <c:order val="1"/>
          <c:tx>
            <c:strRef>
              <c:f>'Creating a Chart'!$M$21</c:f>
              <c:strCache>
                <c:ptCount val="1"/>
                <c:pt idx="0">
                  <c:v>Sales2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'Creating a Chart'!$K$22:$K$33</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'Creating a Chart'!$M$22:$M$33</c:f>
              <c:numCache>
                <c:formatCode>"$"#,##0_);[Red]\("$"#,##0\)</c:formatCode>
                <c:ptCount val="12"/>
                <c:pt idx="0">
                  <c:v>8452</c:v>
                </c:pt>
                <c:pt idx="1">
                  <c:v>6801</c:v>
                </c:pt>
                <c:pt idx="2">
                  <c:v>5497</c:v>
                </c:pt>
                <c:pt idx="3">
                  <c:v>10329</c:v>
                </c:pt>
                <c:pt idx="4">
                  <c:v>5995</c:v>
                </c:pt>
                <c:pt idx="5">
                  <c:v>8103</c:v>
                </c:pt>
                <c:pt idx="6">
                  <c:v>6386</c:v>
                </c:pt>
                <c:pt idx="7">
                  <c:v>5047</c:v>
                </c:pt>
                <c:pt idx="8">
                  <c:v>8641</c:v>
                </c:pt>
                <c:pt idx="9">
                  <c:v>10696</c:v>
                </c:pt>
                <c:pt idx="10">
                  <c:v>6914</c:v>
                </c:pt>
                <c:pt idx="11">
                  <c:v>9004</c:v>
                </c:pt>
              </c:numCache>
            </c:numRef>
          </c:val>
          <c:smooth val="0"/>
          <c:extLst>
            <c:ext xmlns:c16="http://schemas.microsoft.com/office/drawing/2014/chart" uri="{C3380CC4-5D6E-409C-BE32-E72D297353CC}">
              <c16:uniqueId val="{00000001-AA97-4991-99F7-DC97D4A32896}"/>
            </c:ext>
          </c:extLst>
        </c:ser>
        <c:dLbls>
          <c:showLegendKey val="0"/>
          <c:showVal val="0"/>
          <c:showCatName val="0"/>
          <c:showSerName val="0"/>
          <c:showPercent val="0"/>
          <c:showBubbleSize val="0"/>
        </c:dLbls>
        <c:marker val="1"/>
        <c:smooth val="0"/>
        <c:axId val="213771816"/>
        <c:axId val="213773384"/>
      </c:lineChart>
      <c:dateAx>
        <c:axId val="2137718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73384"/>
        <c:crosses val="autoZero"/>
        <c:auto val="1"/>
        <c:lblOffset val="100"/>
        <c:baseTimeUnit val="months"/>
      </c:dateAx>
      <c:valAx>
        <c:axId val="2137733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71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of Two Products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'Creating a Chart'!$K$38</c:f>
              <c:strCache>
                <c:ptCount val="1"/>
                <c:pt idx="0">
                  <c:v>Sales1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'Creating a Chart'!$L$37:$W$37</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'Creating a Chart'!$L$38:$W$38</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val>
          <c:smooth val="0"/>
          <c:extLst>
            <c:ext xmlns:c16="http://schemas.microsoft.com/office/drawing/2014/chart" uri="{C3380CC4-5D6E-409C-BE32-E72D297353CC}">
              <c16:uniqueId val="{00000000-98CF-45CD-AEDE-DE32CBC340FF}"/>
            </c:ext>
          </c:extLst>
        </c:ser>
        <c:ser>
          <c:idx val="1"/>
          <c:order val="1"/>
          <c:tx>
            <c:strRef>
              <c:f>'Creating a Chart'!$K$39</c:f>
              <c:strCache>
                <c:ptCount val="1"/>
                <c:pt idx="0">
                  <c:v>Sales2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'Creating a Chart'!$L$37:$W$37</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'Creating a Chart'!$L$39:$W$39</c:f>
              <c:numCache>
                <c:formatCode>"$"#,##0_);[Red]\("$"#,##0\)</c:formatCode>
                <c:ptCount val="12"/>
                <c:pt idx="0">
                  <c:v>8452</c:v>
                </c:pt>
                <c:pt idx="1">
                  <c:v>6801</c:v>
                </c:pt>
                <c:pt idx="2">
                  <c:v>5497</c:v>
                </c:pt>
                <c:pt idx="3">
                  <c:v>10329</c:v>
                </c:pt>
                <c:pt idx="4">
                  <c:v>5995</c:v>
                </c:pt>
                <c:pt idx="5">
                  <c:v>8103</c:v>
                </c:pt>
                <c:pt idx="6">
                  <c:v>6386</c:v>
                </c:pt>
                <c:pt idx="7">
                  <c:v>5047</c:v>
                </c:pt>
                <c:pt idx="8">
                  <c:v>8641</c:v>
                </c:pt>
                <c:pt idx="9">
                  <c:v>10696</c:v>
                </c:pt>
                <c:pt idx="10">
                  <c:v>6914</c:v>
                </c:pt>
                <c:pt idx="11">
                  <c:v>9004</c:v>
                </c:pt>
              </c:numCache>
            </c:numRef>
          </c:val>
          <c:smooth val="0"/>
          <c:extLst>
            <c:ext xmlns:c16="http://schemas.microsoft.com/office/drawing/2014/chart" uri="{C3380CC4-5D6E-409C-BE32-E72D297353CC}">
              <c16:uniqueId val="{00000001-98CF-45CD-AEDE-DE32CBC340FF}"/>
            </c:ext>
          </c:extLst>
        </c:ser>
        <c:dLbls>
          <c:showLegendKey val="0"/>
          <c:showVal val="0"/>
          <c:showCatName val="0"/>
          <c:showSerName val="0"/>
          <c:showPercent val="0"/>
          <c:showBubbleSize val="0"/>
        </c:dLbls>
        <c:marker val="1"/>
        <c:smooth val="0"/>
        <c:axId val="1075655080"/>
        <c:axId val="487640872"/>
      </c:lineChart>
      <c:dateAx>
        <c:axId val="10756550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40872"/>
        <c:crosses val="autoZero"/>
        <c:auto val="1"/>
        <c:lblOffset val="100"/>
        <c:baseTimeUnit val="months"/>
      </c:dateAx>
      <c:valAx>
        <c:axId val="4876408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655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'Creating a Chart'!$L$57</c:f>
              <c:strCache>
                <c:ptCount val="1"/>
                <c:pt idx="0">
                  <c:v>Product1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'Creating a Chart'!$K$58:$K$63</c:f>
              <c:strCache>
                <c:ptCount val="6"/>
                <c:pt idx="0">
                  <c:v>Region1</c:v>
                </c:pt>
                <c:pt idx="1">
                  <c:v>Region2</c:v>
                </c:pt>
                <c:pt idx="2">
                  <c:v>Region3</c:v>
                </c:pt>
                <c:pt idx="3">
                  <c:v>Region4</c:v>
                </c:pt>
                <c:pt idx="4">
                  <c:v>Region5</c:v>
                </c:pt>
                <c:pt idx="5">
                  <c:v>Region6</c:v>
                </c:pt>
              </c:strCache>
            </c:strRef>
          </c:cat>
          <c:val>
            <c:numRef>
              <c:f>'Creating a Chart'!$L$58:$L$63</c:f>
              <c:numCache>
                <c:formatCode>"$"#,##0</c:formatCode>
                <c:ptCount val="6"/>
                <c:pt idx="0">
                  <c:v>4749</c:v>
                </c:pt>
                <c:pt idx="1">
                  <c:v>1187</c:v>
                </c:pt>
                <c:pt idx="2">
                  <c:v>2973</c:v>
                </c:pt>
                <c:pt idx="3">
                  <c:v>4570</c:v>
                </c:pt>
                <c:pt idx="4">
                  <c:v>3494</c:v>
                </c:pt>
                <c:pt idx="5">
                  <c:v>2158</c:v>
                </c:pt>
              </c:numCache>
            </c:numRef>
          </c:val>
          <c:smooth val="0"/>
          <c:extLst>
            <c:ext xmlns:c16="http://schemas.microsoft.com/office/drawing/2014/chart" uri="{C3380CC4-5D6E-409C-BE32-E72D297353CC}">
              <c16:uniqueId val="{00000000-E66B-42D2-8E6B-16A8E5983573}"/>
            </c:ext>
          </c:extLst>
        </c:ser>
        <c:ser>
          <c:idx val="1"/>
          <c:order val="1"/>
          <c:tx>
            <c:strRef>
              <c:f>'Creating a Chart'!$M$57</c:f>
              <c:strCache>
                <c:ptCount val="1"/>
                <c:pt idx="0">
                  <c:v>Product2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'Creating a Chart'!$K$58:$K$63</c:f>
              <c:strCache>
                <c:ptCount val="6"/>
                <c:pt idx="0">
                  <c:v>Region1</c:v>
                </c:pt>
                <c:pt idx="1">
                  <c:v>Region2</c:v>
                </c:pt>
                <c:pt idx="2">
                  <c:v>Region3</c:v>
                </c:pt>
                <c:pt idx="3">
                  <c:v>Region4</c:v>
                </c:pt>
                <c:pt idx="4">
                  <c:v>Region5</c:v>
                </c:pt>
                <c:pt idx="5">
                  <c:v>Region6</c:v>
                </c:pt>
              </c:strCache>
            </c:strRef>
          </c:cat>
          <c:val>
            <c:numRef>
              <c:f>'Creating a Chart'!$M$58:$M$63</c:f>
              <c:numCache>
                <c:formatCode>"$"#,##0</c:formatCode>
                <c:ptCount val="6"/>
                <c:pt idx="0">
                  <c:v>1637</c:v>
                </c:pt>
                <c:pt idx="1">
                  <c:v>2259</c:v>
                </c:pt>
                <c:pt idx="2">
                  <c:v>3779</c:v>
                </c:pt>
                <c:pt idx="3">
                  <c:v>3677</c:v>
                </c:pt>
                <c:pt idx="4">
                  <c:v>1040</c:v>
                </c:pt>
                <c:pt idx="5">
                  <c:v>4644</c:v>
                </c:pt>
              </c:numCache>
            </c:numRef>
          </c:val>
          <c:smooth val="0"/>
          <c:extLst>
            <c:ext xmlns:c16="http://schemas.microsoft.com/office/drawing/2014/chart" uri="{C3380CC4-5D6E-409C-BE32-E72D297353CC}">
              <c16:uniqueId val="{00000001-E66B-42D2-8E6B-16A8E5983573}"/>
            </c:ext>
          </c:extLst>
        </c:ser>
        <c:ser>
          <c:idx val="2"/>
          <c:order val="2"/>
          <c:tx>
            <c:strRef>
              <c:f>'Creating a Chart'!$N$57</c:f>
              <c:strCache>
                <c:ptCount val="1"/>
                <c:pt idx="0">
                  <c:v>Product3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'Creating a Chart'!$K$58:$K$63</c:f>
              <c:strCache>
                <c:ptCount val="6"/>
                <c:pt idx="0">
                  <c:v>Region1</c:v>
                </c:pt>
                <c:pt idx="1">
                  <c:v>Region2</c:v>
                </c:pt>
                <c:pt idx="2">
                  <c:v>Region3</c:v>
                </c:pt>
                <c:pt idx="3">
                  <c:v>Region4</c:v>
                </c:pt>
                <c:pt idx="4">
                  <c:v>Region5</c:v>
                </c:pt>
                <c:pt idx="5">
                  <c:v>Region6</c:v>
                </c:pt>
              </c:strCache>
            </c:strRef>
          </c:cat>
          <c:val>
            <c:numRef>
              <c:f>'Creating a Chart'!$N$58:$N$63</c:f>
              <c:numCache>
                <c:formatCode>"$"#,##0</c:formatCode>
                <c:ptCount val="6"/>
                <c:pt idx="0">
                  <c:v>1002</c:v>
                </c:pt>
                <c:pt idx="1">
                  <c:v>4236</c:v>
                </c:pt>
                <c:pt idx="2">
                  <c:v>4419</c:v>
                </c:pt>
                <c:pt idx="3">
                  <c:v>3682</c:v>
                </c:pt>
                <c:pt idx="4">
                  <c:v>4637</c:v>
                </c:pt>
                <c:pt idx="5">
                  <c:v>1296</c:v>
                </c:pt>
              </c:numCache>
            </c:numRef>
          </c:val>
          <c:smooth val="0"/>
          <c:extLst>
            <c:ext xmlns:c16="http://schemas.microsoft.com/office/drawing/2014/chart" uri="{C3380CC4-5D6E-409C-BE32-E72D297353CC}">
              <c16:uniqueId val="{00000002-E66B-42D2-8E6B-16A8E5983573}"/>
            </c:ext>
          </c:extLst>
        </c:ser>
        <c:ser>
          <c:idx val="3"/>
          <c:order val="3"/>
          <c:tx>
            <c:strRef>
              <c:f>'Creating a Chart'!$O$57</c:f>
              <c:strCache>
                <c:ptCount val="1"/>
                <c:pt idx="0">
                  <c:v>Product4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'Creating a Chart'!$K$58:$K$63</c:f>
              <c:strCache>
                <c:ptCount val="6"/>
                <c:pt idx="0">
                  <c:v>Region1</c:v>
                </c:pt>
                <c:pt idx="1">
                  <c:v>Region2</c:v>
                </c:pt>
                <c:pt idx="2">
                  <c:v>Region3</c:v>
                </c:pt>
                <c:pt idx="3">
                  <c:v>Region4</c:v>
                </c:pt>
                <c:pt idx="4">
                  <c:v>Region5</c:v>
                </c:pt>
                <c:pt idx="5">
                  <c:v>Region6</c:v>
                </c:pt>
              </c:strCache>
            </c:strRef>
          </c:cat>
          <c:val>
            <c:numRef>
              <c:f>'Creating a Chart'!$O$58:$O$63</c:f>
              <c:numCache>
                <c:formatCode>"$"#,##0</c:formatCode>
                <c:ptCount val="6"/>
                <c:pt idx="0">
                  <c:v>4212</c:v>
                </c:pt>
                <c:pt idx="1">
                  <c:v>2711</c:v>
                </c:pt>
                <c:pt idx="2">
                  <c:v>1881</c:v>
                </c:pt>
                <c:pt idx="3">
                  <c:v>3020</c:v>
                </c:pt>
                <c:pt idx="4">
                  <c:v>1808</c:v>
                </c:pt>
                <c:pt idx="5">
                  <c:v>3920</c:v>
                </c:pt>
              </c:numCache>
            </c:numRef>
          </c:val>
          <c:smooth val="0"/>
          <c:extLst>
            <c:ext xmlns:c16="http://schemas.microsoft.com/office/drawing/2014/chart" uri="{C3380CC4-5D6E-409C-BE32-E72D297353CC}">
              <c16:uniqueId val="{00000003-E66B-42D2-8E6B-16A8E5983573}"/>
            </c:ext>
          </c:extLst>
        </c:ser>
        <c:dLbls>
          <c:showLegendKey val="0"/>
          <c:showVal val="0"/>
          <c:showCatName val="0"/>
          <c:showSerName val="0"/>
          <c:showPercent val="0"/>
          <c:showBubbleSize val="0"/>
        </c:dLbls>
        <c:marker val="1"/>
        <c:smooth val="0"/>
        <c:axId val="487641264"/>
        <c:axId val="487638128"/>
      </c:lineChart>
      <c:catAx>
        <c:axId val="48764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38128"/>
        <c:crosses val="autoZero"/>
        <c:auto val="1"/>
        <c:lblAlgn val="ctr"/>
        <c:lblOffset val="100"/>
        <c:noMultiLvlLbl val="0"/>
      </c:catAx>
      <c:valAx>
        <c:axId val="4876381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4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Monthly Sales of Two Products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'Creating a Chart'!$L$86</c:f>
              <c:strCache>
                <c:ptCount val="1"/>
                <c:pt idx="0">
                  <c:v>Sales1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'Creating a Chart'!$K$87:$K$98</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'Creating a Chart'!$L$87:$L$98</c:f>
              <c:numCache>
                <c:formatCode>"$"#,##0_);[Red]\("$"#,##0\)</c:formatCode>
                <c:ptCount val="12"/>
                <c:pt idx="0">
                  <c:v>8627</c:v>
                </c:pt>
                <c:pt idx="1">
                  <c:v>5343</c:v>
                </c:pt>
                <c:pt idx="2">
                  <c:v>6244</c:v>
                </c:pt>
                <c:pt idx="3">
                  <c:v>9451</c:v>
                </c:pt>
                <c:pt idx="4">
                  <c:v>6698</c:v>
                </c:pt>
                <c:pt idx="5">
                  <c:v>6752</c:v>
                </c:pt>
                <c:pt idx="6">
                  <c:v>5985</c:v>
                </c:pt>
                <c:pt idx="7">
                  <c:v>5586</c:v>
                </c:pt>
                <c:pt idx="8">
                  <c:v>8476</c:v>
                </c:pt>
                <c:pt idx="9">
                  <c:v>9191</c:v>
                </c:pt>
                <c:pt idx="10">
                  <c:v>7242</c:v>
                </c:pt>
                <c:pt idx="11">
                  <c:v>8277</c:v>
                </c:pt>
              </c:numCache>
            </c:numRef>
          </c:val>
          <c:smooth val="0"/>
          <c:extLst>
            <c:ext xmlns:c16="http://schemas.microsoft.com/office/drawing/2014/chart" uri="{C3380CC4-5D6E-409C-BE32-E72D297353CC}">
              <c16:uniqueId val="{00000000-DC4D-44E4-8BFB-791519E96F50}"/>
            </c:ext>
          </c:extLst>
        </c:ser>
        <c:ser>
          <c:idx val="1"/>
          <c:order val="1"/>
          <c:tx>
            <c:strRef>
              <c:f>'Creating a Chart'!$M$86</c:f>
              <c:strCache>
                <c:ptCount val="1"/>
                <c:pt idx="0">
                  <c:v>Sales2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'Creating a Chart'!$K$87:$K$98</c:f>
              <c:numCache>
                <c:formatCode>mmm\-yy</c:formatCode>
                <c:ptCount val="1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numCache>
            </c:numRef>
          </c:cat>
          <c:val>
            <c:numRef>
              <c:f>'Creating a Chart'!$M$87:$M$98</c:f>
              <c:numCache>
                <c:formatCode>"$"#,##0_);[Red]\("$"#,##0\)</c:formatCode>
                <c:ptCount val="12"/>
                <c:pt idx="0">
                  <c:v>845200</c:v>
                </c:pt>
                <c:pt idx="1">
                  <c:v>680100</c:v>
                </c:pt>
                <c:pt idx="2">
                  <c:v>549700</c:v>
                </c:pt>
                <c:pt idx="3">
                  <c:v>1032900</c:v>
                </c:pt>
                <c:pt idx="4">
                  <c:v>599500</c:v>
                </c:pt>
                <c:pt idx="5">
                  <c:v>810300</c:v>
                </c:pt>
                <c:pt idx="6">
                  <c:v>638600</c:v>
                </c:pt>
                <c:pt idx="7">
                  <c:v>504700</c:v>
                </c:pt>
                <c:pt idx="8">
                  <c:v>864100</c:v>
                </c:pt>
                <c:pt idx="9">
                  <c:v>1069600</c:v>
                </c:pt>
                <c:pt idx="10">
                  <c:v>691400</c:v>
                </c:pt>
                <c:pt idx="11">
                  <c:v>900400</c:v>
                </c:pt>
              </c:numCache>
            </c:numRef>
          </c:val>
          <c:smooth val="0"/>
          <c:extLst>
            <c:ext xmlns:c16="http://schemas.microsoft.com/office/drawing/2014/chart" uri="{C3380CC4-5D6E-409C-BE32-E72D297353CC}">
              <c16:uniqueId val="{00000001-DC4D-44E4-8BFB-791519E96F50}"/>
            </c:ext>
          </c:extLst>
        </c:ser>
        <c:dLbls>
          <c:showLegendKey val="0"/>
          <c:showVal val="0"/>
          <c:showCatName val="0"/>
          <c:showSerName val="0"/>
          <c:showPercent val="0"/>
          <c:showBubbleSize val="0"/>
        </c:dLbls>
        <c:marker val="1"/>
        <c:smooth val="0"/>
        <c:axId val="487641656"/>
        <c:axId val="487640088"/>
      </c:lineChart>
      <c:dateAx>
        <c:axId val="4876416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40088"/>
        <c:crosses val="autoZero"/>
        <c:auto val="1"/>
        <c:lblOffset val="100"/>
        <c:baseTimeUnit val="months"/>
      </c:dateAx>
      <c:valAx>
        <c:axId val="4876400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41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'Creating a Chart'!$L$111:$L$116</c:f>
              <c:numCache>
                <c:formatCode>General</c:formatCode>
                <c:ptCount val="6"/>
                <c:pt idx="0">
                  <c:v>29</c:v>
                </c:pt>
                <c:pt idx="1">
                  <c:v>74</c:v>
                </c:pt>
                <c:pt idx="2">
                  <c:v>78</c:v>
                </c:pt>
                <c:pt idx="3">
                  <c:v>6</c:v>
                </c:pt>
                <c:pt idx="4">
                  <c:v>69</c:v>
                </c:pt>
                <c:pt idx="5">
                  <c:v>62</c:v>
                </c:pt>
              </c:numCache>
            </c:numRef>
          </c:val>
          <c:smooth val="0"/>
          <c:extLst>
            <c:ext xmlns:c16="http://schemas.microsoft.com/office/drawing/2014/chart" uri="{C3380CC4-5D6E-409C-BE32-E72D297353CC}">
              <c16:uniqueId val="{00000000-9DF5-4702-B9C2-96A9D72DBE7C}"/>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'Creating a Chart'!$M$111:$M$116</c:f>
              <c:numCache>
                <c:formatCode>General</c:formatCode>
                <c:ptCount val="6"/>
                <c:pt idx="0">
                  <c:v>27</c:v>
                </c:pt>
                <c:pt idx="1">
                  <c:v>23</c:v>
                </c:pt>
                <c:pt idx="2">
                  <c:v>59</c:v>
                </c:pt>
                <c:pt idx="3">
                  <c:v>12</c:v>
                </c:pt>
                <c:pt idx="4">
                  <c:v>2</c:v>
                </c:pt>
                <c:pt idx="5">
                  <c:v>3</c:v>
                </c:pt>
              </c:numCache>
            </c:numRef>
          </c:val>
          <c:smooth val="0"/>
          <c:extLst>
            <c:ext xmlns:c16="http://schemas.microsoft.com/office/drawing/2014/chart" uri="{C3380CC4-5D6E-409C-BE32-E72D297353CC}">
              <c16:uniqueId val="{00000001-9DF5-4702-B9C2-96A9D72DBE7C}"/>
            </c:ext>
          </c:extLst>
        </c:ser>
        <c:ser>
          <c:idx val="2"/>
          <c:order val="2"/>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'Creating a Chart'!$N$111:$N$116</c:f>
              <c:numCache>
                <c:formatCode>"$"#,##0</c:formatCode>
                <c:ptCount val="6"/>
                <c:pt idx="0">
                  <c:v>2625</c:v>
                </c:pt>
                <c:pt idx="1">
                  <c:v>1776</c:v>
                </c:pt>
                <c:pt idx="2">
                  <c:v>2537</c:v>
                </c:pt>
                <c:pt idx="3">
                  <c:v>4360</c:v>
                </c:pt>
                <c:pt idx="4">
                  <c:v>3636</c:v>
                </c:pt>
                <c:pt idx="5">
                  <c:v>2135</c:v>
                </c:pt>
              </c:numCache>
            </c:numRef>
          </c:val>
          <c:smooth val="0"/>
          <c:extLst>
            <c:ext xmlns:c16="http://schemas.microsoft.com/office/drawing/2014/chart" uri="{C3380CC4-5D6E-409C-BE32-E72D297353CC}">
              <c16:uniqueId val="{00000002-9DF5-4702-B9C2-96A9D72DBE7C}"/>
            </c:ext>
          </c:extLst>
        </c:ser>
        <c:ser>
          <c:idx val="3"/>
          <c:order val="3"/>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'Creating a Chart'!$O$111:$O$116</c:f>
              <c:numCache>
                <c:formatCode>"$"#,##0</c:formatCode>
                <c:ptCount val="6"/>
                <c:pt idx="0">
                  <c:v>4139</c:v>
                </c:pt>
                <c:pt idx="1">
                  <c:v>4955</c:v>
                </c:pt>
                <c:pt idx="2">
                  <c:v>2379</c:v>
                </c:pt>
                <c:pt idx="3">
                  <c:v>4631</c:v>
                </c:pt>
                <c:pt idx="4">
                  <c:v>2413</c:v>
                </c:pt>
                <c:pt idx="5">
                  <c:v>4187</c:v>
                </c:pt>
              </c:numCache>
            </c:numRef>
          </c:val>
          <c:smooth val="0"/>
          <c:extLst>
            <c:ext xmlns:c16="http://schemas.microsoft.com/office/drawing/2014/chart" uri="{C3380CC4-5D6E-409C-BE32-E72D297353CC}">
              <c16:uniqueId val="{00000003-9DF5-4702-B9C2-96A9D72DBE7C}"/>
            </c:ext>
          </c:extLst>
        </c:ser>
        <c:dLbls>
          <c:showLegendKey val="0"/>
          <c:showVal val="0"/>
          <c:showCatName val="0"/>
          <c:showSerName val="0"/>
          <c:showPercent val="0"/>
          <c:showBubbleSize val="0"/>
        </c:dLbls>
        <c:marker val="1"/>
        <c:smooth val="0"/>
        <c:axId val="487638520"/>
        <c:axId val="1088009064"/>
      </c:lineChart>
      <c:catAx>
        <c:axId val="48763852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8009064"/>
        <c:crosses val="autoZero"/>
        <c:auto val="1"/>
        <c:lblAlgn val="ctr"/>
        <c:lblOffset val="100"/>
        <c:noMultiLvlLbl val="0"/>
      </c:catAx>
      <c:valAx>
        <c:axId val="1088009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638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'Creating a Chart'!$M$132</c:f>
              <c:strCache>
                <c:ptCount val="1"/>
                <c:pt idx="0">
                  <c:v>Weight</c:v>
                </c:pt>
              </c:strCache>
            </c:strRef>
          </c:tx>
          <c:spPr>
            <a:ln w="28575" cap="rnd">
              <a:noFill/>
              <a:round/>
            </a:ln>
            <a:effectLst/>
          </c:spPr>
          <c:marker>
            <c:symbol val="circle"/>
            <c:size val="5"/>
            <c:spPr>
              <a:solidFill>
                <a:schemeClr val="accent1"/>
              </a:solidFill>
              <a:ln w="9525">
                <a:solidFill>
                  <a:schemeClr val="accent1"/>
                </a:solidFill>
              </a:ln>
              <a:effectLst/>
            </c:spPr>
          </c:marker>
          <c:xVal>
            <c:numRef>
              <c:f>'Creating a Chart'!$L$133:$L$142</c:f>
              <c:numCache>
                <c:formatCode>General</c:formatCode>
                <c:ptCount val="10"/>
                <c:pt idx="0">
                  <c:v>60</c:v>
                </c:pt>
                <c:pt idx="1">
                  <c:v>61</c:v>
                </c:pt>
                <c:pt idx="2">
                  <c:v>62</c:v>
                </c:pt>
                <c:pt idx="3">
                  <c:v>63</c:v>
                </c:pt>
                <c:pt idx="4">
                  <c:v>63</c:v>
                </c:pt>
                <c:pt idx="5">
                  <c:v>65</c:v>
                </c:pt>
                <c:pt idx="6">
                  <c:v>70</c:v>
                </c:pt>
                <c:pt idx="7">
                  <c:v>72</c:v>
                </c:pt>
                <c:pt idx="8">
                  <c:v>72</c:v>
                </c:pt>
                <c:pt idx="9">
                  <c:v>76</c:v>
                </c:pt>
              </c:numCache>
            </c:numRef>
          </c:xVal>
          <c:yVal>
            <c:numRef>
              <c:f>'Creating a Chart'!$M$133:$M$142</c:f>
              <c:numCache>
                <c:formatCode>General</c:formatCode>
                <c:ptCount val="10"/>
                <c:pt idx="0">
                  <c:v>155</c:v>
                </c:pt>
                <c:pt idx="1">
                  <c:v>162</c:v>
                </c:pt>
                <c:pt idx="2">
                  <c:v>162</c:v>
                </c:pt>
                <c:pt idx="3">
                  <c:v>162</c:v>
                </c:pt>
                <c:pt idx="4">
                  <c:v>164</c:v>
                </c:pt>
                <c:pt idx="5">
                  <c:v>168</c:v>
                </c:pt>
                <c:pt idx="6">
                  <c:v>175</c:v>
                </c:pt>
                <c:pt idx="7">
                  <c:v>199</c:v>
                </c:pt>
                <c:pt idx="8">
                  <c:v>215</c:v>
                </c:pt>
                <c:pt idx="9">
                  <c:v>241</c:v>
                </c:pt>
              </c:numCache>
            </c:numRef>
          </c:yVal>
          <c:smooth val="0"/>
          <c:extLst>
            <c:ext xmlns:c16="http://schemas.microsoft.com/office/drawing/2014/chart" uri="{C3380CC4-5D6E-409C-BE32-E72D297353CC}">
              <c16:uniqueId val="{00000000-97C3-46EC-8ECE-5CB73C9413EE}"/>
            </c:ext>
          </c:extLst>
        </c:ser>
        <c:dLbls>
          <c:showLegendKey val="0"/>
          <c:showVal val="0"/>
          <c:showCatName val="0"/>
          <c:showSerName val="0"/>
          <c:showPercent val="0"/>
          <c:showBubbleSize val="0"/>
        </c:dLbls>
        <c:axId val="1088009456"/>
        <c:axId val="1088009848"/>
      </c:scatterChart>
      <c:valAx>
        <c:axId val="10880094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8009848"/>
        <c:crosses val="autoZero"/>
        <c:crossBetween val="midCat"/>
      </c:valAx>
      <c:valAx>
        <c:axId val="1088009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80094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'Chart Types'!$P$27</c:f>
              <c:strCache>
                <c:ptCount val="1"/>
                <c:pt idx="0">
                  <c:v>Sales</c:v>
                </c:pt>
              </c:strCache>
            </c:strRef>
          </c:tx>
          <c:spPr>
            <a:solidFill>
              <a:schemeClr val="accent1"/>
            </a:solidFill>
            <a:ln>
              <a:noFill/>
            </a:ln>
            <a:effectLst/>
          </c:spPr>
          <c:invertIfNegative val="0"/>
          <c:cat>
            <c:strRef>
              <c:f>'Chart Types'!$O$28:$O$31</c:f>
              <c:strCache>
                <c:ptCount val="4"/>
                <c:pt idx="0">
                  <c:v>North</c:v>
                </c:pt>
                <c:pt idx="1">
                  <c:v>South</c:v>
                </c:pt>
                <c:pt idx="2">
                  <c:v>East</c:v>
                </c:pt>
                <c:pt idx="3">
                  <c:v>West</c:v>
                </c:pt>
              </c:strCache>
            </c:strRef>
          </c:cat>
          <c:val>
            <c:numRef>
              <c:f>'Chart Types'!$P$28:$P$31</c:f>
              <c:numCache>
                <c:formatCode>"$"#,##0</c:formatCode>
                <c:ptCount val="4"/>
                <c:pt idx="0">
                  <c:v>50000</c:v>
                </c:pt>
                <c:pt idx="1">
                  <c:v>90000</c:v>
                </c:pt>
                <c:pt idx="2">
                  <c:v>30000</c:v>
                </c:pt>
                <c:pt idx="3">
                  <c:v>80000</c:v>
                </c:pt>
              </c:numCache>
            </c:numRef>
          </c:val>
          <c:extLst>
            <c:ext xmlns:c16="http://schemas.microsoft.com/office/drawing/2014/chart" uri="{C3380CC4-5D6E-409C-BE32-E72D297353CC}">
              <c16:uniqueId val="{00000000-03C5-4FB2-86D4-5217BEB0AEC9}"/>
            </c:ext>
          </c:extLst>
        </c:ser>
        <c:dLbls>
          <c:showLegendKey val="0"/>
          <c:showVal val="0"/>
          <c:showCatName val="0"/>
          <c:showSerName val="0"/>
          <c:showPercent val="0"/>
          <c:showBubbleSize val="0"/>
        </c:dLbls>
        <c:gapWidth val="219"/>
        <c:overlap val="-27"/>
        <c:axId val="521913680"/>
        <c:axId val="521914008"/>
      </c:barChart>
      <c:catAx>
        <c:axId val="521913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914008"/>
        <c:crosses val="autoZero"/>
        <c:auto val="1"/>
        <c:lblAlgn val="ctr"/>
        <c:lblOffset val="100"/>
        <c:noMultiLvlLbl val="0"/>
      </c:catAx>
      <c:valAx>
        <c:axId val="5219140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1913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_xlchart.v1.2</cx:f>
      </cx:numDim>
    </cx:data>
  </cx:chartData>
  <cx:chart>
    <cx:title pos="t" align="ctr" overlay="0">
      <cx:tx>
        <cx:txData>
          <cx:v>Histogram of Salary</cx:v>
        </cx:txData>
      </cx:tx>
      <cx:txPr>
        <a:bodyPr spcFirstLastPara="1" vertOverflow="ellipsis" wrap="square" lIns="0" tIns="0" rIns="0" bIns="0" anchor="ctr" anchorCtr="1"/>
        <a:lstStyle/>
        <a:p>
          <a:pPr algn="ctr">
            <a:defRPr/>
          </a:pPr>
          <a:r>
            <a:rPr lang="en-US"/>
            <a:t>Histogram of Salary</a:t>
          </a:r>
        </a:p>
      </cx:txPr>
    </cx:title>
    <cx:plotArea>
      <cx:plotAreaRegion>
        <cx:series layoutId="clusteredColumn" uniqueId="{6D4B5F22-3D95-4B7D-B6F2-F2BE38CC8340}">
          <cx:tx>
            <cx:txData>
              <cx:f>_xlchart.v1.1</cx:f>
              <cx:v>Salary</cx:v>
            </cx:txData>
          </cx:tx>
          <cx:dataId val="0"/>
          <cx:layoutPr>
            <cx:binning intervalClosed="r"/>
          </cx:layoutPr>
        </cx:series>
      </cx:plotAreaRegion>
      <cx:axis id="0">
        <cx:catScaling gapWidth="0"/>
        <cx:tickLabels/>
      </cx:axis>
      <cx:axis id="1">
        <cx:valScaling/>
        <cx:majorGridlines/>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val">
        <cx:f>_xlchart.v1.5</cx:f>
      </cx:numDim>
    </cx:data>
  </cx:chartData>
  <cx:chart>
    <cx:title pos="t" align="ctr" overlay="0">
      <cx:tx>
        <cx:txData>
          <cx:v>Salaries of Males Vs Females</cx:v>
        </cx:txData>
      </cx:tx>
      <cx:txPr>
        <a:bodyPr rot="0" spcFirstLastPara="1" vertOverflow="ellipsis" vert="horz" wrap="square" lIns="0" tIns="0" rIns="0" bIns="0" anchor="ctr" anchorCtr="1"/>
        <a:lstStyle/>
        <a:p>
          <a:pPr algn="ctr">
            <a:defRPr/>
          </a:pPr>
          <a:r>
            <a:rPr lang="en-US"/>
            <a:t>Salaries of Males Vs Females</a:t>
          </a:r>
        </a:p>
      </cx:txPr>
    </cx:title>
    <cx:plotArea>
      <cx:plotAreaRegion>
        <cx:series layoutId="boxWhisker" uniqueId="{D675D726-EAF4-4C84-8353-43497A7A7E42}">
          <cx:tx>
            <cx:txData>
              <cx:f>_xlchart.v1.4</cx:f>
              <cx:v>Salary</cx:v>
            </cx:txData>
          </cx:tx>
          <cx:dataId val="0"/>
          <cx:layoutPr>
            <cx:visibility meanLine="0" meanMarker="1" nonoutliers="0" outliers="1"/>
            <cx:statistics quartileMethod="exclusive"/>
          </cx:layoutPr>
        </cx:series>
      </cx:plotAreaRegion>
      <cx:axis id="0">
        <cx:catScaling gapWidth="1"/>
        <cx:tickLabels/>
      </cx:axis>
      <cx:axis id="1">
        <cx:valScaling/>
        <cx:majorGridlines/>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_xlchart.v1.6</cx:f>
      </cx:strDim>
      <cx:numDim type="size">
        <cx:f>_xlchart.v1.8</cx:f>
      </cx:numDim>
    </cx:data>
  </cx:chartData>
  <cx:chart>
    <cx:title pos="t" align="ctr" overlay="0">
      <cx:tx>
        <cx:txData>
          <cx:v>Salary by Gender, State</cx:v>
        </cx:txData>
      </cx:tx>
      <cx:txPr>
        <a:bodyPr spcFirstLastPara="1" vertOverflow="ellipsis" wrap="square" lIns="0" tIns="0" rIns="0" bIns="0" anchor="ctr" anchorCtr="1"/>
        <a:lstStyle/>
        <a:p>
          <a:pPr algn="ctr">
            <a:defRPr/>
          </a:pPr>
          <a:r>
            <a:rPr lang="en-US"/>
            <a:t>Salary by Gender, State</a:t>
          </a:r>
        </a:p>
      </cx:txPr>
    </cx:title>
    <cx:plotArea>
      <cx:plotAreaRegion>
        <cx:series layoutId="treemap" uniqueId="{9979E264-24D1-4336-8285-C77913563207}">
          <cx:tx>
            <cx:txData>
              <cx:f>_xlchart.v1.7</cx:f>
              <cx:v>Avg Salary</cx:v>
            </cx:txData>
          </cx:tx>
          <cx:dataLabels pos="inEnd">
            <cx:visibility seriesName="0" categoryName="1" value="0"/>
          </cx:dataLabels>
          <cx:dataId val="0"/>
          <cx:layoutPr>
            <cx:parentLabelLayout val="overlapping"/>
          </cx:layoutPr>
        </cx:series>
      </cx:plotAreaRegion>
    </cx:plotArea>
    <cx:legend pos="t" align="ctr" overlay="0"/>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_xlchart.v1.9</cx:f>
      </cx:strDim>
      <cx:numDim type="size">
        <cx:f>_xlchart.v1.11</cx:f>
      </cx:numDim>
    </cx:data>
  </cx:chartData>
  <cx:chart>
    <cx:title pos="t" align="ctr" overlay="0">
      <cx:tx>
        <cx:txData>
          <cx:v>Salary by Gender, State</cx:v>
        </cx:txData>
      </cx:tx>
      <cx:txPr>
        <a:bodyPr spcFirstLastPara="1" vertOverflow="ellipsis" wrap="square" lIns="0" tIns="0" rIns="0" bIns="0" anchor="ctr" anchorCtr="1"/>
        <a:lstStyle/>
        <a:p>
          <a:pPr algn="ctr">
            <a:defRPr/>
          </a:pPr>
          <a:r>
            <a:rPr lang="en-US"/>
            <a:t>Salary by Gender, State</a:t>
          </a:r>
        </a:p>
      </cx:txPr>
    </cx:title>
    <cx:plotArea>
      <cx:plotAreaRegion>
        <cx:series layoutId="sunburst" uniqueId="{9979E264-24D1-4336-8285-C77913563207}">
          <cx:tx>
            <cx:txData>
              <cx:f>_xlchart.v1.10</cx:f>
              <cx:v>Avg Salary</cx:v>
            </cx:txData>
          </cx:tx>
          <cx:dataLabels pos="inEnd">
            <cx:visibility seriesName="0" categoryName="1" value="0"/>
          </cx:dataLabels>
          <cx:dataId val="0"/>
          <cx:layoutPr>
            <cx:parentLabelLayout val="overlapping"/>
          </cx:layoutPr>
        </cx:series>
      </cx:plotAreaRegion>
    </cx:plotArea>
    <cx:legend pos="t" align="ctr" overlay="0"/>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_xlchart.v1.15</cx:f>
      </cx:strDim>
      <cx:numDim type="val">
        <cx:f>_xlchart.v1.16</cx:f>
      </cx:numDim>
    </cx:data>
  </cx:chartData>
  <cx:chart>
    <cx:title pos="t" align="ctr" overlay="0">
      <cx:tx>
        <cx:txData>
          <cx:v>Monthly Balances</cx:v>
        </cx:txData>
      </cx:tx>
      <cx:txPr>
        <a:bodyPr spcFirstLastPara="1" vertOverflow="ellipsis" wrap="square" lIns="0" tIns="0" rIns="0" bIns="0" anchor="ctr" anchorCtr="1"/>
        <a:lstStyle/>
        <a:p>
          <a:pPr algn="ctr">
            <a:defRPr/>
          </a:pPr>
          <a:r>
            <a:rPr lang="en-US"/>
            <a:t>Monthly Balances</a:t>
          </a:r>
        </a:p>
      </cx:txPr>
    </cx:title>
    <cx:plotArea>
      <cx:plotAreaRegion>
        <cx:series layoutId="waterfall" uniqueId="{FD1A2D52-D522-4CF0-9839-AAFF273954D6}">
          <cx:dataLabels pos="outEnd">
            <cx:visibility seriesName="0" categoryName="0" value="1"/>
          </cx:dataLabels>
          <cx:dataId val="0"/>
          <cx:layoutPr>
            <cx:subtotals/>
          </cx:layoutPr>
        </cx:series>
      </cx:plotAreaRegion>
      <cx:axis id="0">
        <cx:catScaling gapWidth="0.5"/>
        <cx:tickLabels/>
      </cx:axis>
      <cx:axis id="1">
        <cx:valScaling/>
        <cx:majorGridlines/>
        <cx:tickLabels/>
      </cx:axis>
    </cx:plotArea>
    <cx:legend pos="t" align="ctr" overlay="0"/>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_xlchart.v1.12</cx:f>
      </cx:strDim>
      <cx:numDim type="val">
        <cx:f>_xlchart.v1.14</cx:f>
      </cx:numDim>
    </cx:data>
  </cx:chartData>
  <cx:chart>
    <cx:title pos="t" align="ctr" overlay="0">
      <cx:tx>
        <cx:txData>
          <cx:v>Pareto Chart</cx:v>
        </cx:txData>
      </cx:tx>
      <cx:txPr>
        <a:bodyPr spcFirstLastPara="1" vertOverflow="ellipsis" wrap="square" lIns="0" tIns="0" rIns="0" bIns="0" anchor="ctr" anchorCtr="1"/>
        <a:lstStyle/>
        <a:p>
          <a:pPr algn="ctr">
            <a:defRPr/>
          </a:pPr>
          <a:r>
            <a:rPr lang="en-US"/>
            <a:t>Pareto Chart</a:t>
          </a:r>
        </a:p>
      </cx:txPr>
    </cx:title>
    <cx:plotArea>
      <cx:plotAreaRegion>
        <cx:series layoutId="clusteredColumn" uniqueId="{9601DB41-6F83-4B53-97A2-DB12EB57336A}">
          <cx:tx>
            <cx:txData>
              <cx:f>_xlchart.v1.13</cx:f>
              <cx:v># Failures</cx:v>
            </cx:txData>
          </cx:tx>
          <cx:dataId val="0"/>
          <cx:layoutPr>
            <cx:aggregation/>
          </cx:layoutPr>
          <cx:axisId val="1"/>
        </cx:series>
        <cx:series layoutId="paretoLine" ownerIdx="0" uniqueId="{382A3390-47DF-48EB-B4D6-106F3442CD7B}">
          <cx:axisId val="2"/>
        </cx:series>
      </cx:plotAreaRegion>
      <cx:axis id="0">
        <cx:catScaling gapWidth="0"/>
        <cx:tickLabels/>
      </cx:axis>
      <cx:axis id="1">
        <cx:valScaling/>
        <cx:majorGridlines/>
        <cx:tickLabels/>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rot="-60000000" vert="horz"/>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rot="-60000000" vert="horz"/>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rot="0" vert="horz"/>
  </cs:title>
  <cs:trendline>
    <cs:lnRef idx="0"/>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bodyPr rot="-60000000" vert="horz"/>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bodyPr/>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bodyPr/>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bodyPr/>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AA$1"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CheckBox" checked="Checked" fmlaLink="$AA$2" lockText="1" noThreeD="1"/>
</file>

<file path=xl/ctrlProps/ctrlProp6.xml><?xml version="1.0" encoding="utf-8"?>
<formControlPr xmlns="http://schemas.microsoft.com/office/spreadsheetml/2009/9/main" objectType="Drop" dropLines="30" dropStyle="combo" dx="16" fmlaLink="L68" fmlaRange="$P$49:$P$123" noThreeD="1" sel="29" val="28"/>
</file>

<file path=xl/ctrlProps/ctrlProp7.xml><?xml version="1.0" encoding="utf-8"?>
<formControlPr xmlns="http://schemas.microsoft.com/office/spreadsheetml/2009/9/main" objectType="Drop" dropLines="30" dropStyle="combo" dx="16" fmlaLink="K68" fmlaRange="$P$49:$P$123" noThreeD="1" sel="12" val="8"/>
</file>

<file path=xl/drawings/_rels/drawing17.xml.rels><?xml version="1.0" encoding="UTF-8" standalone="yes"?>
<Relationships xmlns="http://schemas.openxmlformats.org/package/2006/relationships"><Relationship Id="rId3" Type="http://schemas.openxmlformats.org/officeDocument/2006/relationships/image" Target="../media/image18.gif"/><Relationship Id="rId7" Type="http://schemas.openxmlformats.org/officeDocument/2006/relationships/image" Target="../media/image22.gif"/><Relationship Id="rId2" Type="http://schemas.openxmlformats.org/officeDocument/2006/relationships/image" Target="../media/image17.gif"/><Relationship Id="rId1" Type="http://schemas.openxmlformats.org/officeDocument/2006/relationships/image" Target="../media/image16.gif"/><Relationship Id="rId6" Type="http://schemas.openxmlformats.org/officeDocument/2006/relationships/image" Target="../media/image21.gif"/><Relationship Id="rId5" Type="http://schemas.openxmlformats.org/officeDocument/2006/relationships/image" Target="../media/image20.gif"/><Relationship Id="rId4" Type="http://schemas.openxmlformats.org/officeDocument/2006/relationships/image" Target="../media/image19.gif"/></Relationships>
</file>

<file path=xl/drawings/_rels/drawing18.xml.rels><?xml version="1.0" encoding="UTF-8" standalone="yes"?>
<Relationships xmlns="http://schemas.openxmlformats.org/package/2006/relationships"><Relationship Id="rId2" Type="http://schemas.openxmlformats.org/officeDocument/2006/relationships/image" Target="../media/image24.gif"/><Relationship Id="rId1" Type="http://schemas.openxmlformats.org/officeDocument/2006/relationships/image" Target="../media/image23.gif"/></Relationships>
</file>

<file path=xl/drawings/_rels/drawing19.xml.rels><?xml version="1.0" encoding="UTF-8" standalone="yes"?>
<Relationships xmlns="http://schemas.openxmlformats.org/package/2006/relationships"><Relationship Id="rId1" Type="http://schemas.openxmlformats.org/officeDocument/2006/relationships/image" Target="../media/image25.gif"/></Relationships>
</file>

<file path=xl/drawings/_rels/drawing20.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26.gif"/></Relationships>
</file>

<file path=xl/drawings/_rels/drawing22.xml.rels><?xml version="1.0" encoding="UTF-8" standalone="yes"?>
<Relationships xmlns="http://schemas.openxmlformats.org/package/2006/relationships"><Relationship Id="rId1" Type="http://schemas.openxmlformats.org/officeDocument/2006/relationships/image" Target="../media/image27.gif"/></Relationships>
</file>

<file path=xl/drawings/_rels/drawing23.xml.rels><?xml version="1.0" encoding="UTF-8" standalone="yes"?>
<Relationships xmlns="http://schemas.openxmlformats.org/package/2006/relationships"><Relationship Id="rId3" Type="http://schemas.openxmlformats.org/officeDocument/2006/relationships/image" Target="../media/image30.gif"/><Relationship Id="rId2" Type="http://schemas.openxmlformats.org/officeDocument/2006/relationships/image" Target="../media/image29.gif"/><Relationship Id="rId1" Type="http://schemas.openxmlformats.org/officeDocument/2006/relationships/image" Target="../media/image28.gif"/><Relationship Id="rId4" Type="http://schemas.openxmlformats.org/officeDocument/2006/relationships/image" Target="../media/image31.gif"/></Relationships>
</file>

<file path=xl/drawings/_rels/drawing24.xml.rels><?xml version="1.0" encoding="UTF-8" standalone="yes"?>
<Relationships xmlns="http://schemas.openxmlformats.org/package/2006/relationships"><Relationship Id="rId1" Type="http://schemas.openxmlformats.org/officeDocument/2006/relationships/image" Target="../media/image32.gif"/></Relationships>
</file>

<file path=xl/drawings/_rels/drawing25.xml.rels><?xml version="1.0" encoding="UTF-8" standalone="yes"?>
<Relationships xmlns="http://schemas.openxmlformats.org/package/2006/relationships"><Relationship Id="rId3" Type="http://schemas.openxmlformats.org/officeDocument/2006/relationships/image" Target="../media/image35.gif"/><Relationship Id="rId2" Type="http://schemas.openxmlformats.org/officeDocument/2006/relationships/image" Target="../media/image34.gif"/><Relationship Id="rId1" Type="http://schemas.openxmlformats.org/officeDocument/2006/relationships/image" Target="../media/image33.gif"/></Relationships>
</file>

<file path=xl/drawings/_rels/drawing26.xml.rels><?xml version="1.0" encoding="UTF-8" standalone="yes"?>
<Relationships xmlns="http://schemas.openxmlformats.org/package/2006/relationships"><Relationship Id="rId3" Type="http://schemas.openxmlformats.org/officeDocument/2006/relationships/image" Target="../media/image38.gif"/><Relationship Id="rId2" Type="http://schemas.openxmlformats.org/officeDocument/2006/relationships/image" Target="../media/image37.gif"/><Relationship Id="rId1" Type="http://schemas.openxmlformats.org/officeDocument/2006/relationships/image" Target="../media/image36.gif"/><Relationship Id="rId4" Type="http://schemas.openxmlformats.org/officeDocument/2006/relationships/image" Target="../media/image39.gif"/></Relationships>
</file>

<file path=xl/drawings/_rels/drawing27.xml.rels><?xml version="1.0" encoding="UTF-8" standalone="yes"?>
<Relationships xmlns="http://schemas.openxmlformats.org/package/2006/relationships"><Relationship Id="rId3" Type="http://schemas.openxmlformats.org/officeDocument/2006/relationships/image" Target="../media/image42.gif"/><Relationship Id="rId2" Type="http://schemas.openxmlformats.org/officeDocument/2006/relationships/image" Target="../media/image41.gif"/><Relationship Id="rId1" Type="http://schemas.openxmlformats.org/officeDocument/2006/relationships/image" Target="../media/image40.gif"/></Relationships>
</file>

<file path=xl/drawings/_rels/drawing29.xml.rels><?xml version="1.0" encoding="UTF-8" standalone="yes"?>
<Relationships xmlns="http://schemas.openxmlformats.org/package/2006/relationships"><Relationship Id="rId1" Type="http://schemas.openxmlformats.org/officeDocument/2006/relationships/image" Target="../media/image43.gif"/></Relationships>
</file>

<file path=xl/drawings/_rels/drawing30.xml.rels><?xml version="1.0" encoding="UTF-8" standalone="yes"?>
<Relationships xmlns="http://schemas.openxmlformats.org/package/2006/relationships"><Relationship Id="rId3" Type="http://schemas.openxmlformats.org/officeDocument/2006/relationships/image" Target="../media/image46.gif"/><Relationship Id="rId2" Type="http://schemas.openxmlformats.org/officeDocument/2006/relationships/image" Target="../media/image45.gif"/><Relationship Id="rId1" Type="http://schemas.openxmlformats.org/officeDocument/2006/relationships/image" Target="../media/image44.gif"/></Relationships>
</file>

<file path=xl/drawings/_rels/drawing31.xml.rels><?xml version="1.0" encoding="UTF-8" standalone="yes"?>
<Relationships xmlns="http://schemas.openxmlformats.org/package/2006/relationships"><Relationship Id="rId3" Type="http://schemas.openxmlformats.org/officeDocument/2006/relationships/image" Target="../media/image49.gif"/><Relationship Id="rId2" Type="http://schemas.openxmlformats.org/officeDocument/2006/relationships/image" Target="../media/image48.gif"/><Relationship Id="rId1" Type="http://schemas.openxmlformats.org/officeDocument/2006/relationships/image" Target="../media/image47.gif"/><Relationship Id="rId6" Type="http://schemas.openxmlformats.org/officeDocument/2006/relationships/image" Target="../media/image52.gif"/><Relationship Id="rId5" Type="http://schemas.openxmlformats.org/officeDocument/2006/relationships/image" Target="../media/image51.gif"/><Relationship Id="rId4" Type="http://schemas.openxmlformats.org/officeDocument/2006/relationships/image" Target="../media/image50.gif"/></Relationships>
</file>

<file path=xl/drawings/_rels/drawing32.xml.rels><?xml version="1.0" encoding="UTF-8" standalone="yes"?>
<Relationships xmlns="http://schemas.openxmlformats.org/package/2006/relationships"><Relationship Id="rId3" Type="http://schemas.openxmlformats.org/officeDocument/2006/relationships/image" Target="../media/image55.gif"/><Relationship Id="rId2" Type="http://schemas.openxmlformats.org/officeDocument/2006/relationships/image" Target="../media/image54.gif"/><Relationship Id="rId1" Type="http://schemas.openxmlformats.org/officeDocument/2006/relationships/image" Target="../media/image53.gif"/><Relationship Id="rId4" Type="http://schemas.openxmlformats.org/officeDocument/2006/relationships/image" Target="../media/image56.gif"/></Relationships>
</file>

<file path=xl/drawings/_rels/drawing33.xml.rels><?xml version="1.0" encoding="UTF-8" standalone="yes"?>
<Relationships xmlns="http://schemas.openxmlformats.org/package/2006/relationships"><Relationship Id="rId3" Type="http://schemas.openxmlformats.org/officeDocument/2006/relationships/image" Target="../media/image59.gif"/><Relationship Id="rId2" Type="http://schemas.openxmlformats.org/officeDocument/2006/relationships/image" Target="../media/image58.gif"/><Relationship Id="rId1" Type="http://schemas.openxmlformats.org/officeDocument/2006/relationships/image" Target="../media/image57.gif"/></Relationships>
</file>

<file path=xl/drawings/_rels/drawing3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4.xml"/><Relationship Id="rId7" Type="http://schemas.openxmlformats.org/officeDocument/2006/relationships/chart" Target="../charts/chart7.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60.gif"/><Relationship Id="rId5" Type="http://schemas.openxmlformats.org/officeDocument/2006/relationships/chart" Target="../charts/chart6.xml"/><Relationship Id="rId4" Type="http://schemas.openxmlformats.org/officeDocument/2006/relationships/chart" Target="../charts/chart5.xml"/></Relationships>
</file>

<file path=xl/drawings/_rels/drawing35.xml.rels><?xml version="1.0" encoding="UTF-8" standalone="yes"?>
<Relationships xmlns="http://schemas.openxmlformats.org/package/2006/relationships"><Relationship Id="rId8" Type="http://schemas.openxmlformats.org/officeDocument/2006/relationships/image" Target="../media/image64.gif"/><Relationship Id="rId13" Type="http://schemas.microsoft.com/office/2014/relationships/chartEx" Target="../charts/chartEx2.xml"/><Relationship Id="rId18" Type="http://schemas.microsoft.com/office/2014/relationships/chartEx" Target="../charts/chartEx5.xml"/><Relationship Id="rId3" Type="http://schemas.openxmlformats.org/officeDocument/2006/relationships/image" Target="../media/image61.gif"/><Relationship Id="rId21" Type="http://schemas.openxmlformats.org/officeDocument/2006/relationships/chart" Target="../charts/chart15.xml"/><Relationship Id="rId7" Type="http://schemas.openxmlformats.org/officeDocument/2006/relationships/chart" Target="../charts/chart12.xml"/><Relationship Id="rId12" Type="http://schemas.microsoft.com/office/2014/relationships/chartEx" Target="../charts/chartEx1.xml"/><Relationship Id="rId17" Type="http://schemas.openxmlformats.org/officeDocument/2006/relationships/image" Target="../media/image67.gif"/><Relationship Id="rId2" Type="http://schemas.openxmlformats.org/officeDocument/2006/relationships/chart" Target="../charts/chart10.xml"/><Relationship Id="rId16" Type="http://schemas.microsoft.com/office/2014/relationships/chartEx" Target="../charts/chartEx4.xml"/><Relationship Id="rId20" Type="http://schemas.openxmlformats.org/officeDocument/2006/relationships/image" Target="../media/image68.gif"/><Relationship Id="rId1" Type="http://schemas.openxmlformats.org/officeDocument/2006/relationships/chart" Target="../charts/chart9.xml"/><Relationship Id="rId6" Type="http://schemas.openxmlformats.org/officeDocument/2006/relationships/image" Target="../media/image63.gif"/><Relationship Id="rId11" Type="http://schemas.openxmlformats.org/officeDocument/2006/relationships/image" Target="../media/image65.gif"/><Relationship Id="rId5" Type="http://schemas.openxmlformats.org/officeDocument/2006/relationships/chart" Target="../charts/chart11.xml"/><Relationship Id="rId15" Type="http://schemas.microsoft.com/office/2014/relationships/chartEx" Target="../charts/chartEx3.xml"/><Relationship Id="rId10" Type="http://schemas.openxmlformats.org/officeDocument/2006/relationships/chart" Target="../charts/chart14.xml"/><Relationship Id="rId19" Type="http://schemas.microsoft.com/office/2014/relationships/chartEx" Target="../charts/chartEx6.xml"/><Relationship Id="rId4" Type="http://schemas.openxmlformats.org/officeDocument/2006/relationships/image" Target="../media/image62.gif"/><Relationship Id="rId9" Type="http://schemas.openxmlformats.org/officeDocument/2006/relationships/chart" Target="../charts/chart13.xml"/><Relationship Id="rId14" Type="http://schemas.openxmlformats.org/officeDocument/2006/relationships/image" Target="../media/image66.gif"/><Relationship Id="rId22" Type="http://schemas.openxmlformats.org/officeDocument/2006/relationships/image" Target="../media/image69.gif"/></Relationships>
</file>

<file path=xl/drawings/_rels/drawing3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image" Target="../media/image70.gif"/></Relationships>
</file>

<file path=xl/drawings/_rels/drawing38.xml.rels><?xml version="1.0" encoding="UTF-8" standalone="yes"?>
<Relationships xmlns="http://schemas.openxmlformats.org/package/2006/relationships"><Relationship Id="rId1" Type="http://schemas.openxmlformats.org/officeDocument/2006/relationships/image" Target="../media/image71.gif"/></Relationships>
</file>

<file path=xl/drawings/_rels/drawing39.xml.rels><?xml version="1.0" encoding="UTF-8" standalone="yes"?>
<Relationships xmlns="http://schemas.openxmlformats.org/package/2006/relationships"><Relationship Id="rId2" Type="http://schemas.openxmlformats.org/officeDocument/2006/relationships/image" Target="../media/image73.gif"/><Relationship Id="rId1" Type="http://schemas.openxmlformats.org/officeDocument/2006/relationships/image" Target="../media/image72.gif"/></Relationships>
</file>

<file path=xl/drawings/_rels/drawing4.xml.rels><?xml version="1.0" encoding="UTF-8" standalone="yes"?>
<Relationships xmlns="http://schemas.openxmlformats.org/package/2006/relationships"><Relationship Id="rId8" Type="http://schemas.openxmlformats.org/officeDocument/2006/relationships/image" Target="../media/image8.gif"/><Relationship Id="rId3" Type="http://schemas.openxmlformats.org/officeDocument/2006/relationships/image" Target="../media/image3.gif"/><Relationship Id="rId7" Type="http://schemas.openxmlformats.org/officeDocument/2006/relationships/image" Target="../media/image7.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_rels/drawing5.xml.rels><?xml version="1.0" encoding="UTF-8" standalone="yes"?>
<Relationships xmlns="http://schemas.openxmlformats.org/package/2006/relationships"><Relationship Id="rId1" Type="http://schemas.openxmlformats.org/officeDocument/2006/relationships/image" Target="../media/image9.gif"/></Relationships>
</file>

<file path=xl/drawings/_rels/drawing52.xml.rels><?xml version="1.0" encoding="UTF-8" standalone="yes"?>
<Relationships xmlns="http://schemas.openxmlformats.org/package/2006/relationships"><Relationship Id="rId1" Type="http://schemas.openxmlformats.org/officeDocument/2006/relationships/image" Target="../media/image74.gif"/></Relationships>
</file>

<file path=xl/drawings/_rels/drawing55.xml.rels><?xml version="1.0" encoding="UTF-8" standalone="yes"?>
<Relationships xmlns="http://schemas.openxmlformats.org/package/2006/relationships"><Relationship Id="rId1" Type="http://schemas.openxmlformats.org/officeDocument/2006/relationships/image" Target="../media/image75.gif"/></Relationships>
</file>

<file path=xl/drawings/_rels/drawing57.xml.rels><?xml version="1.0" encoding="UTF-8" standalone="yes"?>
<Relationships xmlns="http://schemas.openxmlformats.org/package/2006/relationships"><Relationship Id="rId1" Type="http://schemas.openxmlformats.org/officeDocument/2006/relationships/image" Target="../media/image76.gif"/></Relationships>
</file>

<file path=xl/drawings/_rels/drawing6.xml.rels><?xml version="1.0" encoding="UTF-8" standalone="yes"?>
<Relationships xmlns="http://schemas.openxmlformats.org/package/2006/relationships"><Relationship Id="rId1" Type="http://schemas.openxmlformats.org/officeDocument/2006/relationships/image" Target="../media/image10.gif"/></Relationships>
</file>

<file path=xl/drawings/_rels/drawing64.xml.rels><?xml version="1.0" encoding="UTF-8" standalone="yes"?>
<Relationships xmlns="http://schemas.openxmlformats.org/package/2006/relationships"><Relationship Id="rId1" Type="http://schemas.openxmlformats.org/officeDocument/2006/relationships/image" Target="../media/image77.gif"/></Relationships>
</file>

<file path=xl/drawings/_rels/drawing69.xml.rels><?xml version="1.0" encoding="UTF-8" standalone="yes"?>
<Relationships xmlns="http://schemas.openxmlformats.org/package/2006/relationships"><Relationship Id="rId1" Type="http://schemas.openxmlformats.org/officeDocument/2006/relationships/image" Target="../media/image78.gif"/></Relationships>
</file>

<file path=xl/drawings/_rels/drawing7.xml.rels><?xml version="1.0" encoding="UTF-8" standalone="yes"?>
<Relationships xmlns="http://schemas.openxmlformats.org/package/2006/relationships"><Relationship Id="rId3" Type="http://schemas.openxmlformats.org/officeDocument/2006/relationships/image" Target="../media/image13.gif"/><Relationship Id="rId2" Type="http://schemas.openxmlformats.org/officeDocument/2006/relationships/image" Target="../media/image12.gif"/><Relationship Id="rId1" Type="http://schemas.openxmlformats.org/officeDocument/2006/relationships/image" Target="../media/image11.gif"/></Relationships>
</file>

<file path=xl/drawings/_rels/drawing71.xml.rels><?xml version="1.0" encoding="UTF-8" standalone="yes"?>
<Relationships xmlns="http://schemas.openxmlformats.org/package/2006/relationships"><Relationship Id="rId2" Type="http://schemas.openxmlformats.org/officeDocument/2006/relationships/image" Target="../media/image80.gif"/><Relationship Id="rId1" Type="http://schemas.openxmlformats.org/officeDocument/2006/relationships/image" Target="../media/image79.gif"/></Relationships>
</file>

<file path=xl/drawings/_rels/drawing72.xml.rels><?xml version="1.0" encoding="UTF-8" standalone="yes"?>
<Relationships xmlns="http://schemas.openxmlformats.org/package/2006/relationships"><Relationship Id="rId8" Type="http://schemas.openxmlformats.org/officeDocument/2006/relationships/image" Target="../media/image88.gif"/><Relationship Id="rId3" Type="http://schemas.openxmlformats.org/officeDocument/2006/relationships/image" Target="../media/image83.gif"/><Relationship Id="rId7" Type="http://schemas.openxmlformats.org/officeDocument/2006/relationships/image" Target="../media/image87.gif"/><Relationship Id="rId2" Type="http://schemas.openxmlformats.org/officeDocument/2006/relationships/image" Target="../media/image82.gif"/><Relationship Id="rId1" Type="http://schemas.openxmlformats.org/officeDocument/2006/relationships/image" Target="../media/image81.gif"/><Relationship Id="rId6" Type="http://schemas.openxmlformats.org/officeDocument/2006/relationships/image" Target="../media/image86.gif"/><Relationship Id="rId5" Type="http://schemas.openxmlformats.org/officeDocument/2006/relationships/image" Target="../media/image85.gif"/><Relationship Id="rId10" Type="http://schemas.openxmlformats.org/officeDocument/2006/relationships/image" Target="../media/image90.gif"/><Relationship Id="rId4" Type="http://schemas.openxmlformats.org/officeDocument/2006/relationships/image" Target="../media/image84.gif"/><Relationship Id="rId9" Type="http://schemas.openxmlformats.org/officeDocument/2006/relationships/image" Target="../media/image89.gif"/></Relationships>
</file>

<file path=xl/drawings/_rels/drawing73.xml.rels><?xml version="1.0" encoding="UTF-8" standalone="yes"?>
<Relationships xmlns="http://schemas.openxmlformats.org/package/2006/relationships"><Relationship Id="rId8" Type="http://schemas.openxmlformats.org/officeDocument/2006/relationships/image" Target="../media/image98.gif"/><Relationship Id="rId13" Type="http://schemas.openxmlformats.org/officeDocument/2006/relationships/image" Target="../media/image103.gif"/><Relationship Id="rId3" Type="http://schemas.openxmlformats.org/officeDocument/2006/relationships/image" Target="../media/image93.gif"/><Relationship Id="rId7" Type="http://schemas.openxmlformats.org/officeDocument/2006/relationships/image" Target="../media/image97.gif"/><Relationship Id="rId12" Type="http://schemas.openxmlformats.org/officeDocument/2006/relationships/image" Target="../media/image102.gif"/><Relationship Id="rId2" Type="http://schemas.openxmlformats.org/officeDocument/2006/relationships/image" Target="../media/image92.gif"/><Relationship Id="rId1" Type="http://schemas.openxmlformats.org/officeDocument/2006/relationships/image" Target="../media/image91.gif"/><Relationship Id="rId6" Type="http://schemas.openxmlformats.org/officeDocument/2006/relationships/image" Target="../media/image96.gif"/><Relationship Id="rId11" Type="http://schemas.openxmlformats.org/officeDocument/2006/relationships/image" Target="../media/image101.gif"/><Relationship Id="rId5" Type="http://schemas.openxmlformats.org/officeDocument/2006/relationships/image" Target="../media/image95.gif"/><Relationship Id="rId15" Type="http://schemas.openxmlformats.org/officeDocument/2006/relationships/image" Target="../media/image105.gif"/><Relationship Id="rId10" Type="http://schemas.openxmlformats.org/officeDocument/2006/relationships/image" Target="../media/image100.gif"/><Relationship Id="rId4" Type="http://schemas.openxmlformats.org/officeDocument/2006/relationships/image" Target="../media/image94.gif"/><Relationship Id="rId9" Type="http://schemas.openxmlformats.org/officeDocument/2006/relationships/image" Target="../media/image99.gif"/><Relationship Id="rId14" Type="http://schemas.openxmlformats.org/officeDocument/2006/relationships/image" Target="../media/image104.gif"/></Relationships>
</file>

<file path=xl/drawings/_rels/drawing74.xml.rels><?xml version="1.0" encoding="UTF-8" standalone="yes"?>
<Relationships xmlns="http://schemas.openxmlformats.org/package/2006/relationships"><Relationship Id="rId3" Type="http://schemas.openxmlformats.org/officeDocument/2006/relationships/image" Target="../media/image108.gif"/><Relationship Id="rId2" Type="http://schemas.openxmlformats.org/officeDocument/2006/relationships/image" Target="../media/image107.gif"/><Relationship Id="rId1" Type="http://schemas.openxmlformats.org/officeDocument/2006/relationships/image" Target="../media/image106.gif"/><Relationship Id="rId4" Type="http://schemas.openxmlformats.org/officeDocument/2006/relationships/image" Target="../media/image109.gif"/></Relationships>
</file>

<file path=xl/drawings/_rels/drawing75.xml.rels><?xml version="1.0" encoding="UTF-8" standalone="yes"?>
<Relationships xmlns="http://schemas.openxmlformats.org/package/2006/relationships"><Relationship Id="rId3" Type="http://schemas.openxmlformats.org/officeDocument/2006/relationships/image" Target="../media/image112.gif"/><Relationship Id="rId2" Type="http://schemas.openxmlformats.org/officeDocument/2006/relationships/image" Target="../media/image111.gif"/><Relationship Id="rId1" Type="http://schemas.openxmlformats.org/officeDocument/2006/relationships/image" Target="../media/image110.gif"/><Relationship Id="rId4" Type="http://schemas.openxmlformats.org/officeDocument/2006/relationships/image" Target="../media/image113.gif"/></Relationships>
</file>

<file path=xl/drawings/_rels/drawing76.xml.rels><?xml version="1.0" encoding="UTF-8" standalone="yes"?>
<Relationships xmlns="http://schemas.openxmlformats.org/package/2006/relationships"><Relationship Id="rId3" Type="http://schemas.openxmlformats.org/officeDocument/2006/relationships/image" Target="../media/image116.gif"/><Relationship Id="rId7" Type="http://schemas.openxmlformats.org/officeDocument/2006/relationships/image" Target="../media/image120.gif"/><Relationship Id="rId2" Type="http://schemas.openxmlformats.org/officeDocument/2006/relationships/image" Target="../media/image115.gif"/><Relationship Id="rId1" Type="http://schemas.openxmlformats.org/officeDocument/2006/relationships/image" Target="../media/image114.gif"/><Relationship Id="rId6" Type="http://schemas.openxmlformats.org/officeDocument/2006/relationships/image" Target="../media/image119.gif"/><Relationship Id="rId5" Type="http://schemas.openxmlformats.org/officeDocument/2006/relationships/image" Target="../media/image118.gif"/><Relationship Id="rId4" Type="http://schemas.openxmlformats.org/officeDocument/2006/relationships/image" Target="../media/image117.gif"/></Relationships>
</file>

<file path=xl/drawings/_rels/drawing78.xml.rels><?xml version="1.0" encoding="UTF-8" standalone="yes"?>
<Relationships xmlns="http://schemas.openxmlformats.org/package/2006/relationships"><Relationship Id="rId3" Type="http://schemas.openxmlformats.org/officeDocument/2006/relationships/image" Target="../media/image123.gif"/><Relationship Id="rId7" Type="http://schemas.openxmlformats.org/officeDocument/2006/relationships/image" Target="../media/image127.gif"/><Relationship Id="rId2" Type="http://schemas.openxmlformats.org/officeDocument/2006/relationships/image" Target="../media/image122.gif"/><Relationship Id="rId1" Type="http://schemas.openxmlformats.org/officeDocument/2006/relationships/image" Target="../media/image121.gif"/><Relationship Id="rId6" Type="http://schemas.openxmlformats.org/officeDocument/2006/relationships/image" Target="../media/image126.gif"/><Relationship Id="rId5" Type="http://schemas.openxmlformats.org/officeDocument/2006/relationships/image" Target="../media/image125.gif"/><Relationship Id="rId4" Type="http://schemas.openxmlformats.org/officeDocument/2006/relationships/image" Target="../media/image124.gif"/></Relationships>
</file>

<file path=xl/drawings/_rels/drawing79.xml.rels><?xml version="1.0" encoding="UTF-8" standalone="yes"?>
<Relationships xmlns="http://schemas.openxmlformats.org/package/2006/relationships"><Relationship Id="rId3" Type="http://schemas.openxmlformats.org/officeDocument/2006/relationships/image" Target="../media/image130.gif"/><Relationship Id="rId2" Type="http://schemas.openxmlformats.org/officeDocument/2006/relationships/image" Target="../media/image129.gif"/><Relationship Id="rId1" Type="http://schemas.openxmlformats.org/officeDocument/2006/relationships/image" Target="../media/image128.gif"/><Relationship Id="rId5" Type="http://schemas.openxmlformats.org/officeDocument/2006/relationships/image" Target="../media/image132.gif"/><Relationship Id="rId4" Type="http://schemas.openxmlformats.org/officeDocument/2006/relationships/image" Target="../media/image13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4.gif"/></Relationships>
</file>

<file path=xl/drawings/_rels/drawing80.xml.rels><?xml version="1.0" encoding="UTF-8" standalone="yes"?>
<Relationships xmlns="http://schemas.openxmlformats.org/package/2006/relationships"><Relationship Id="rId3" Type="http://schemas.openxmlformats.org/officeDocument/2006/relationships/image" Target="../media/image134.gif"/><Relationship Id="rId2" Type="http://schemas.openxmlformats.org/officeDocument/2006/relationships/image" Target="../media/image133.gif"/><Relationship Id="rId1" Type="http://schemas.openxmlformats.org/officeDocument/2006/relationships/image" Target="../media/image128.gif"/><Relationship Id="rId6" Type="http://schemas.openxmlformats.org/officeDocument/2006/relationships/image" Target="../media/image137.gif"/><Relationship Id="rId5" Type="http://schemas.openxmlformats.org/officeDocument/2006/relationships/image" Target="../media/image136.gif"/><Relationship Id="rId4" Type="http://schemas.openxmlformats.org/officeDocument/2006/relationships/image" Target="../media/image135.gif"/></Relationships>
</file>

<file path=xl/drawings/_rels/drawing81.xml.rels><?xml version="1.0" encoding="UTF-8" standalone="yes"?>
<Relationships xmlns="http://schemas.openxmlformats.org/package/2006/relationships"><Relationship Id="rId2" Type="http://schemas.openxmlformats.org/officeDocument/2006/relationships/image" Target="../media/image139.gif"/><Relationship Id="rId1" Type="http://schemas.openxmlformats.org/officeDocument/2006/relationships/image" Target="../media/image138.gif"/></Relationships>
</file>

<file path=xl/drawings/_rels/drawing82.xml.rels><?xml version="1.0" encoding="UTF-8" standalone="yes"?>
<Relationships xmlns="http://schemas.openxmlformats.org/package/2006/relationships"><Relationship Id="rId3" Type="http://schemas.openxmlformats.org/officeDocument/2006/relationships/image" Target="../media/image142.gif"/><Relationship Id="rId7" Type="http://schemas.openxmlformats.org/officeDocument/2006/relationships/image" Target="../media/image146.gif"/><Relationship Id="rId2" Type="http://schemas.openxmlformats.org/officeDocument/2006/relationships/image" Target="../media/image141.gif"/><Relationship Id="rId1" Type="http://schemas.openxmlformats.org/officeDocument/2006/relationships/image" Target="../media/image140.gif"/><Relationship Id="rId6" Type="http://schemas.openxmlformats.org/officeDocument/2006/relationships/image" Target="../media/image145.gif"/><Relationship Id="rId5" Type="http://schemas.openxmlformats.org/officeDocument/2006/relationships/image" Target="../media/image144.gif"/><Relationship Id="rId4" Type="http://schemas.openxmlformats.org/officeDocument/2006/relationships/image" Target="../media/image143.gif"/></Relationships>
</file>

<file path=xl/drawings/_rels/drawing83.xml.rels><?xml version="1.0" encoding="UTF-8" standalone="yes"?>
<Relationships xmlns="http://schemas.openxmlformats.org/package/2006/relationships"><Relationship Id="rId1" Type="http://schemas.openxmlformats.org/officeDocument/2006/relationships/image" Target="../media/image147.gif"/></Relationships>
</file>

<file path=xl/drawings/_rels/drawing84.xml.rels><?xml version="1.0" encoding="UTF-8" standalone="yes"?>
<Relationships xmlns="http://schemas.openxmlformats.org/package/2006/relationships"><Relationship Id="rId3" Type="http://schemas.openxmlformats.org/officeDocument/2006/relationships/image" Target="../media/image150.gif"/><Relationship Id="rId2" Type="http://schemas.openxmlformats.org/officeDocument/2006/relationships/image" Target="../media/image149.gif"/><Relationship Id="rId1" Type="http://schemas.openxmlformats.org/officeDocument/2006/relationships/image" Target="../media/image148.gif"/><Relationship Id="rId4" Type="http://schemas.openxmlformats.org/officeDocument/2006/relationships/image" Target="../media/image151.gif"/></Relationships>
</file>

<file path=xl/drawings/_rels/drawing85.xml.rels><?xml version="1.0" encoding="UTF-8" standalone="yes"?>
<Relationships xmlns="http://schemas.openxmlformats.org/package/2006/relationships"><Relationship Id="rId3" Type="http://schemas.openxmlformats.org/officeDocument/2006/relationships/image" Target="../media/image154.gif"/><Relationship Id="rId2" Type="http://schemas.openxmlformats.org/officeDocument/2006/relationships/image" Target="../media/image153.gif"/><Relationship Id="rId1" Type="http://schemas.openxmlformats.org/officeDocument/2006/relationships/image" Target="../media/image152.gif"/></Relationships>
</file>

<file path=xl/drawings/_rels/drawing86.xml.rels><?xml version="1.0" encoding="UTF-8" standalone="yes"?>
<Relationships xmlns="http://schemas.openxmlformats.org/package/2006/relationships"><Relationship Id="rId3" Type="http://schemas.openxmlformats.org/officeDocument/2006/relationships/image" Target="../media/image157.gif"/><Relationship Id="rId2" Type="http://schemas.openxmlformats.org/officeDocument/2006/relationships/image" Target="../media/image156.gif"/><Relationship Id="rId1" Type="http://schemas.openxmlformats.org/officeDocument/2006/relationships/image" Target="../media/image155.gif"/><Relationship Id="rId4" Type="http://schemas.openxmlformats.org/officeDocument/2006/relationships/image" Target="../media/image158.gif"/></Relationships>
</file>

<file path=xl/drawings/_rels/drawing87.xml.rels><?xml version="1.0" encoding="UTF-8" standalone="yes"?>
<Relationships xmlns="http://schemas.openxmlformats.org/package/2006/relationships"><Relationship Id="rId3" Type="http://schemas.openxmlformats.org/officeDocument/2006/relationships/image" Target="../media/image161.gif"/><Relationship Id="rId2" Type="http://schemas.openxmlformats.org/officeDocument/2006/relationships/image" Target="../media/image160.gif"/><Relationship Id="rId1" Type="http://schemas.openxmlformats.org/officeDocument/2006/relationships/image" Target="../media/image159.gif"/><Relationship Id="rId5" Type="http://schemas.openxmlformats.org/officeDocument/2006/relationships/image" Target="../media/image163.gif"/><Relationship Id="rId4" Type="http://schemas.openxmlformats.org/officeDocument/2006/relationships/image" Target="../media/image162.gif"/></Relationships>
</file>

<file path=xl/drawings/_rels/drawing88.xml.rels><?xml version="1.0" encoding="UTF-8" standalone="yes"?>
<Relationships xmlns="http://schemas.openxmlformats.org/package/2006/relationships"><Relationship Id="rId3" Type="http://schemas.openxmlformats.org/officeDocument/2006/relationships/image" Target="../media/image166.gif"/><Relationship Id="rId2" Type="http://schemas.openxmlformats.org/officeDocument/2006/relationships/image" Target="../media/image165.gif"/><Relationship Id="rId1" Type="http://schemas.openxmlformats.org/officeDocument/2006/relationships/image" Target="../media/image164.gif"/><Relationship Id="rId6" Type="http://schemas.openxmlformats.org/officeDocument/2006/relationships/image" Target="../media/image169.gif"/><Relationship Id="rId5" Type="http://schemas.openxmlformats.org/officeDocument/2006/relationships/image" Target="../media/image168.gif"/><Relationship Id="rId4" Type="http://schemas.openxmlformats.org/officeDocument/2006/relationships/image" Target="../media/image167.gif"/></Relationships>
</file>

<file path=xl/drawings/_rels/drawing89.xml.rels><?xml version="1.0" encoding="UTF-8" standalone="yes"?>
<Relationships xmlns="http://schemas.openxmlformats.org/package/2006/relationships"><Relationship Id="rId2" Type="http://schemas.openxmlformats.org/officeDocument/2006/relationships/image" Target="../media/image171.gif"/><Relationship Id="rId1" Type="http://schemas.openxmlformats.org/officeDocument/2006/relationships/image" Target="../media/image170.gif"/></Relationships>
</file>

<file path=xl/drawings/_rels/drawing9.xml.rels><?xml version="1.0" encoding="UTF-8" standalone="yes"?>
<Relationships xmlns="http://schemas.openxmlformats.org/package/2006/relationships"><Relationship Id="rId1" Type="http://schemas.openxmlformats.org/officeDocument/2006/relationships/image" Target="../media/image15.gif"/></Relationships>
</file>

<file path=xl/drawings/_rels/drawing90.xml.rels><?xml version="1.0" encoding="UTF-8" standalone="yes"?>
<Relationships xmlns="http://schemas.openxmlformats.org/package/2006/relationships"><Relationship Id="rId2" Type="http://schemas.openxmlformats.org/officeDocument/2006/relationships/image" Target="../media/image173.gif"/><Relationship Id="rId1" Type="http://schemas.openxmlformats.org/officeDocument/2006/relationships/image" Target="../media/image172.gif"/></Relationships>
</file>

<file path=xl/drawings/_rels/drawing91.xml.rels><?xml version="1.0" encoding="UTF-8" standalone="yes"?>
<Relationships xmlns="http://schemas.openxmlformats.org/package/2006/relationships"><Relationship Id="rId2" Type="http://schemas.openxmlformats.org/officeDocument/2006/relationships/image" Target="../media/image175.gif"/><Relationship Id="rId1" Type="http://schemas.openxmlformats.org/officeDocument/2006/relationships/image" Target="../media/image174.gif"/></Relationships>
</file>

<file path=xl/drawings/_rels/drawing92.xml.rels><?xml version="1.0" encoding="UTF-8" standalone="yes"?>
<Relationships xmlns="http://schemas.openxmlformats.org/package/2006/relationships"><Relationship Id="rId3" Type="http://schemas.openxmlformats.org/officeDocument/2006/relationships/image" Target="../media/image178.gif"/><Relationship Id="rId2" Type="http://schemas.openxmlformats.org/officeDocument/2006/relationships/image" Target="../media/image177.gif"/><Relationship Id="rId1" Type="http://schemas.openxmlformats.org/officeDocument/2006/relationships/image" Target="../media/image176.gif"/><Relationship Id="rId4" Type="http://schemas.openxmlformats.org/officeDocument/2006/relationships/image" Target="../media/image179.gif"/></Relationships>
</file>

<file path=xl/drawings/_rels/drawing93.xml.rels><?xml version="1.0" encoding="UTF-8" standalone="yes"?>
<Relationships xmlns="http://schemas.openxmlformats.org/package/2006/relationships"><Relationship Id="rId3" Type="http://schemas.openxmlformats.org/officeDocument/2006/relationships/image" Target="../media/image182.gif"/><Relationship Id="rId2" Type="http://schemas.openxmlformats.org/officeDocument/2006/relationships/image" Target="../media/image181.gif"/><Relationship Id="rId1" Type="http://schemas.openxmlformats.org/officeDocument/2006/relationships/image" Target="../media/image180.gif"/><Relationship Id="rId4" Type="http://schemas.openxmlformats.org/officeDocument/2006/relationships/image" Target="../media/image183.gif"/></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1</xdr:rowOff>
    </xdr:from>
    <xdr:to>
      <xdr:col>8</xdr:col>
      <xdr:colOff>596900</xdr:colOff>
      <xdr:row>43</xdr:row>
      <xdr:rowOff>152401</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314325" y="381001"/>
          <a:ext cx="6530975" cy="7962900"/>
        </a:xfrm>
        <a:prstGeom prst="round2DiagRect">
          <a:avLst/>
        </a:prstGeom>
        <a:solidFill>
          <a:sysClr val="window" lastClr="FFFFFF"/>
        </a:solidFill>
        <a:ln w="38100" cmpd="sng">
          <a:solidFill>
            <a:schemeClr val="tx2">
              <a:lumMod val="60000"/>
              <a:lumOff val="40000"/>
            </a:schemeClr>
          </a:solidFill>
        </a:ln>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b="1">
              <a:solidFill>
                <a:srgbClr val="000000"/>
              </a:solidFill>
            </a:rPr>
            <a:t>Introduction to the Excel Tutorial</a:t>
          </a:r>
        </a:p>
        <a:p>
          <a:endParaRPr lang="en-US" sz="1100">
            <a:solidFill>
              <a:srgbClr val="000000"/>
            </a:solidFill>
          </a:endParaRPr>
        </a:p>
        <a:p>
          <a:r>
            <a:rPr lang="en-US" sz="1100">
              <a:solidFill>
                <a:srgbClr val="000000"/>
              </a:solidFill>
            </a:rPr>
            <a:t>The purpose with this Excel tutorial is to illustrate some Excel tips that will dramatically improve your efficiency. No attempt has been</a:t>
          </a:r>
          <a:r>
            <a:rPr lang="en-US" sz="1100" baseline="0">
              <a:solidFill>
                <a:srgbClr val="000000"/>
              </a:solidFill>
            </a:rPr>
            <a:t> made </a:t>
          </a:r>
          <a:r>
            <a:rPr lang="en-US" sz="1100">
              <a:solidFill>
                <a:srgbClr val="000000"/>
              </a:solidFill>
            </a:rPr>
            <a:t>to be as encyclopedic as some of the 800-page Excel books available. The focus here is on common tasks, not every last thing you can do in Excel. Also, this tutorial presumes that you have some Excel knowledge. For example, you should know about rows and columns, values, labels, and formulas, and other basic Excel elements. If you know virtually nothing about Excel, you should probably work through an “Excel for Dummies” book and then work through this tutorial.
The style of this tutorial is easy to follow. The List of Topics </a:t>
          </a:r>
          <a:r>
            <a:rPr lang="en-US" sz="1100" baseline="0">
              <a:solidFill>
                <a:srgbClr val="000000"/>
              </a:solidFill>
            </a:rPr>
            <a:t>sheet contains hyperlinks to the various worksheets where you can learn and practice various skills. Each of these worksheets has a hyperlink in cell A2 back to the List of Topics sheet.</a:t>
          </a:r>
          <a:r>
            <a:rPr lang="en-US" sz="1100">
              <a:solidFill>
                <a:srgbClr val="000000"/>
              </a:solidFill>
            </a:rPr>
            <a:t>
It is a good idea to save this file as</a:t>
          </a:r>
          <a:r>
            <a:rPr lang="en-US" sz="1100" baseline="0">
              <a:solidFill>
                <a:srgbClr val="000000"/>
              </a:solidFill>
            </a:rPr>
            <a:t> </a:t>
          </a:r>
          <a:r>
            <a:rPr lang="en-US" sz="1100" b="1">
              <a:solidFill>
                <a:srgbClr val="000000"/>
              </a:solidFill>
            </a:rPr>
            <a:t>Excel Tutorial Copy.xlsx</a:t>
          </a:r>
          <a:r>
            <a:rPr lang="en-US" sz="1100">
              <a:solidFill>
                <a:srgbClr val="000000"/>
              </a:solidFill>
            </a:rPr>
            <a:t>,</a:t>
          </a:r>
          <a:r>
            <a:rPr lang="en-US" sz="1100" baseline="0">
              <a:solidFill>
                <a:srgbClr val="000000"/>
              </a:solidFill>
            </a:rPr>
            <a:t> </a:t>
          </a:r>
          <a:r>
            <a:rPr lang="en-US" sz="1100">
              <a:solidFill>
                <a:srgbClr val="000000"/>
              </a:solidFill>
            </a:rPr>
            <a:t>or some such name, and work with the copy. That way, if you mess anything up as you try the exercises, you can always retrieve the original file,</a:t>
          </a:r>
          <a:r>
            <a:rPr lang="en-US" sz="1100" baseline="0">
              <a:solidFill>
                <a:srgbClr val="000000"/>
              </a:solidFill>
            </a:rPr>
            <a:t> </a:t>
          </a:r>
          <a:r>
            <a:rPr lang="en-US" sz="1100" b="1">
              <a:solidFill>
                <a:srgbClr val="000000"/>
              </a:solidFill>
            </a:rPr>
            <a:t>Excel Tutorial</a:t>
          </a:r>
          <a:r>
            <a:rPr lang="en-US" sz="1100" b="1" baseline="0">
              <a:solidFill>
                <a:srgbClr val="000000"/>
              </a:solidFill>
            </a:rPr>
            <a:t> for Windows.xlsx</a:t>
          </a:r>
          <a:r>
            <a:rPr lang="en-US" sz="1100">
              <a:solidFill>
                <a:srgbClr val="000000"/>
              </a:solidFill>
            </a:rPr>
            <a:t>.</a:t>
          </a:r>
        </a:p>
        <a:p>
          <a:r>
            <a:rPr lang="en-US" sz="1100">
              <a:solidFill>
                <a:srgbClr val="000000"/>
              </a:solidFill>
            </a:rPr>
            <a:t>
</a:t>
          </a:r>
          <a:r>
            <a:rPr lang="en-US" sz="1100" b="1">
              <a:solidFill>
                <a:srgbClr val="000000"/>
              </a:solidFill>
              <a:effectLst/>
              <a:latin typeface="+mn-lt"/>
              <a:ea typeface="+mn-ea"/>
              <a:cs typeface="+mn-cs"/>
            </a:rPr>
            <a:t>ExcelNow!, a commercial</a:t>
          </a:r>
          <a:r>
            <a:rPr lang="en-US" sz="1100" b="1" baseline="0">
              <a:solidFill>
                <a:srgbClr val="000000"/>
              </a:solidFill>
              <a:effectLst/>
              <a:latin typeface="+mn-lt"/>
              <a:ea typeface="+mn-ea"/>
              <a:cs typeface="+mn-cs"/>
            </a:rPr>
            <a:t> version</a:t>
          </a:r>
          <a:endParaRPr lang="en-US">
            <a:solidFill>
              <a:srgbClr val="000000"/>
            </a:solidFill>
            <a:effectLst/>
          </a:endParaRPr>
        </a:p>
        <a:p>
          <a:endParaRPr lang="en-US" sz="1100">
            <a:solidFill>
              <a:srgbClr val="000000"/>
            </a:solidFill>
            <a:effectLst/>
            <a:latin typeface="+mn-lt"/>
            <a:ea typeface="+mn-ea"/>
            <a:cs typeface="+mn-cs"/>
          </a:endParaRPr>
        </a:p>
        <a:p>
          <a:r>
            <a:rPr lang="en-US" sz="1100">
              <a:solidFill>
                <a:srgbClr val="000000"/>
              </a:solidFill>
              <a:effectLst/>
              <a:latin typeface="+mn-lt"/>
              <a:ea typeface="+mn-ea"/>
              <a:cs typeface="+mn-cs"/>
            </a:rPr>
            <a:t>The version of this tutorial you are now viewing is available for</a:t>
          </a:r>
          <a:r>
            <a:rPr lang="en-US" sz="1100" baseline="0">
              <a:solidFill>
                <a:srgbClr val="000000"/>
              </a:solidFill>
              <a:effectLst/>
              <a:latin typeface="+mn-lt"/>
              <a:ea typeface="+mn-ea"/>
              <a:cs typeface="+mn-cs"/>
            </a:rPr>
            <a:t> free to users of the Albright/Winston Cengage textbooks and certain other Cengage spreadsheet-oriented textbooks. However, there is a commercial version, called </a:t>
          </a:r>
          <a:r>
            <a:rPr lang="en-US" sz="1100" b="1" baseline="0">
              <a:solidFill>
                <a:srgbClr val="000000"/>
              </a:solidFill>
              <a:effectLst/>
              <a:latin typeface="+mn-lt"/>
              <a:ea typeface="+mn-ea"/>
              <a:cs typeface="+mn-cs"/>
            </a:rPr>
            <a:t>ExcelNow!</a:t>
          </a:r>
          <a:r>
            <a:rPr lang="en-US" sz="1100" baseline="0">
              <a:solidFill>
                <a:srgbClr val="000000"/>
              </a:solidFill>
              <a:effectLst/>
              <a:latin typeface="+mn-lt"/>
              <a:ea typeface="+mn-ea"/>
              <a:cs typeface="+mn-cs"/>
            </a:rPr>
            <a:t> available at http://excelnowtutorial.com. T</a:t>
          </a:r>
          <a:r>
            <a:rPr lang="en-US" sz="1100">
              <a:solidFill>
                <a:srgbClr val="000000"/>
              </a:solidFill>
              <a:effectLst/>
              <a:latin typeface="+mn-lt"/>
              <a:ea typeface="+mn-ea"/>
              <a:cs typeface="+mn-cs"/>
            </a:rPr>
            <a:t>he commercial version is available at a significant discount (use coupon code </a:t>
          </a:r>
          <a:r>
            <a:rPr lang="en-US" sz="1100" b="1">
              <a:solidFill>
                <a:srgbClr val="000000"/>
              </a:solidFill>
              <a:effectLst/>
              <a:latin typeface="+mn-lt"/>
              <a:ea typeface="+mn-ea"/>
              <a:cs typeface="+mn-cs"/>
            </a:rPr>
            <a:t>ExcelNow75</a:t>
          </a:r>
          <a:r>
            <a:rPr lang="en-US" sz="1100">
              <a:solidFill>
                <a:srgbClr val="000000"/>
              </a:solidFill>
              <a:effectLst/>
              <a:latin typeface="+mn-lt"/>
              <a:ea typeface="+mn-ea"/>
              <a:cs typeface="+mn-cs"/>
            </a:rPr>
            <a:t>) for purchasers</a:t>
          </a:r>
          <a:r>
            <a:rPr lang="en-US" sz="1100" baseline="0">
              <a:solidFill>
                <a:srgbClr val="000000"/>
              </a:solidFill>
              <a:effectLst/>
              <a:latin typeface="+mn-lt"/>
              <a:ea typeface="+mn-ea"/>
              <a:cs typeface="+mn-cs"/>
            </a:rPr>
            <a:t> </a:t>
          </a:r>
          <a:r>
            <a:rPr lang="en-US" sz="1100">
              <a:solidFill>
                <a:srgbClr val="000000"/>
              </a:solidFill>
              <a:effectLst/>
              <a:latin typeface="+mn-lt"/>
              <a:ea typeface="+mn-ea"/>
              <a:cs typeface="+mn-cs"/>
            </a:rPr>
            <a:t>of the textbook.  </a:t>
          </a:r>
          <a:r>
            <a:rPr lang="en-US" sz="1100" baseline="0">
              <a:solidFill>
                <a:srgbClr val="000000"/>
              </a:solidFill>
              <a:effectLst/>
              <a:latin typeface="+mn-lt"/>
              <a:ea typeface="+mn-ea"/>
              <a:cs typeface="+mn-cs"/>
            </a:rPr>
            <a:t>Its main enhancements include:</a:t>
          </a:r>
          <a:endParaRPr lang="en-US">
            <a:solidFill>
              <a:srgbClr val="000000"/>
            </a:solidFill>
            <a:effectLst/>
          </a:endParaRP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1. </a:t>
          </a:r>
          <a:r>
            <a:rPr lang="en-US" sz="1100" b="1" baseline="0">
              <a:solidFill>
                <a:srgbClr val="000000"/>
              </a:solidFill>
              <a:effectLst/>
              <a:latin typeface="+mn-lt"/>
              <a:ea typeface="+mn-ea"/>
              <a:cs typeface="+mn-cs"/>
            </a:rPr>
            <a:t>A better user interface. </a:t>
          </a:r>
          <a:r>
            <a:rPr lang="en-US" sz="1100" baseline="0">
              <a:solidFill>
                <a:srgbClr val="000000"/>
              </a:solidFill>
              <a:effectLst/>
              <a:latin typeface="+mn-lt"/>
              <a:ea typeface="+mn-ea"/>
              <a:cs typeface="+mn-cs"/>
            </a:rPr>
            <a:t>Instead of buttons on a List of Topics worksheet, you can choose topics from an ExcelNow! ribbon.</a:t>
          </a:r>
          <a:endParaRPr lang="en-US">
            <a:solidFill>
              <a:srgbClr val="000000"/>
            </a:solidFill>
            <a:effectLst/>
          </a:endParaRP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2. </a:t>
          </a:r>
          <a:r>
            <a:rPr lang="en-US" sz="1100" b="1" baseline="0">
              <a:solidFill>
                <a:srgbClr val="000000"/>
              </a:solidFill>
              <a:effectLst/>
              <a:latin typeface="+mn-lt"/>
              <a:ea typeface="+mn-ea"/>
              <a:cs typeface="+mn-cs"/>
            </a:rPr>
            <a:t>More topics. </a:t>
          </a:r>
          <a:r>
            <a:rPr lang="en-US" sz="1100" baseline="0">
              <a:solidFill>
                <a:srgbClr val="000000"/>
              </a:solidFill>
              <a:effectLst/>
              <a:latin typeface="+mn-lt"/>
              <a:ea typeface="+mn-ea"/>
              <a:cs typeface="+mn-cs"/>
            </a:rPr>
            <a:t>There are quite a few new topics, such as Office clipboard, array formulas, data consolidation, scenarios, subtotals, and themes. Also, besides the "main" topics, there are over 100 "quick tips" on little-known (but often useful) Excel features.</a:t>
          </a:r>
          <a:endParaRPr lang="en-US">
            <a:solidFill>
              <a:srgbClr val="000000"/>
            </a:solidFill>
            <a:effectLst/>
          </a:endParaRP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3. </a:t>
          </a:r>
          <a:r>
            <a:rPr lang="en-US" sz="1100" b="1" baseline="0">
              <a:solidFill>
                <a:srgbClr val="000000"/>
              </a:solidFill>
              <a:effectLst/>
              <a:latin typeface="+mn-lt"/>
              <a:ea typeface="+mn-ea"/>
              <a:cs typeface="+mn-cs"/>
            </a:rPr>
            <a:t>Videos. </a:t>
          </a:r>
          <a:r>
            <a:rPr lang="en-US" sz="1100" b="0" baseline="0">
              <a:solidFill>
                <a:srgbClr val="000000"/>
              </a:solidFill>
              <a:effectLst/>
              <a:latin typeface="+mn-lt"/>
              <a:ea typeface="+mn-ea"/>
              <a:cs typeface="+mn-cs"/>
            </a:rPr>
            <a:t>There are videos, including closed captions, for </a:t>
          </a:r>
          <a:r>
            <a:rPr lang="en-US" sz="1100" b="0" i="1" baseline="0">
              <a:solidFill>
                <a:srgbClr val="000000"/>
              </a:solidFill>
              <a:effectLst/>
              <a:latin typeface="+mn-lt"/>
              <a:ea typeface="+mn-ea"/>
              <a:cs typeface="+mn-cs"/>
            </a:rPr>
            <a:t>all </a:t>
          </a:r>
          <a:r>
            <a:rPr lang="en-US" sz="1100" b="0" i="0" baseline="0">
              <a:solidFill>
                <a:srgbClr val="000000"/>
              </a:solidFill>
              <a:effectLst/>
              <a:latin typeface="+mn-lt"/>
              <a:ea typeface="+mn-ea"/>
              <a:cs typeface="+mn-cs"/>
            </a:rPr>
            <a:t>of the topics. From the menus, you can either choose to read about a topic, as you can do in this version, or you can watch a video about the topic. </a:t>
          </a:r>
        </a:p>
        <a:p>
          <a:endParaRPr lang="en-US" sz="1100" b="0" i="0" baseline="0">
            <a:solidFill>
              <a:srgbClr val="000000"/>
            </a:solidFill>
            <a:effectLst/>
            <a:latin typeface="+mn-lt"/>
            <a:ea typeface="+mn-ea"/>
            <a:cs typeface="+mn-cs"/>
          </a:endParaRPr>
        </a:p>
        <a:p>
          <a:r>
            <a:rPr lang="en-US" sz="1100" b="0" i="0" baseline="0">
              <a:solidFill>
                <a:srgbClr val="000000"/>
              </a:solidFill>
              <a:effectLst/>
              <a:latin typeface="+mn-lt"/>
              <a:ea typeface="+mn-ea"/>
              <a:cs typeface="+mn-cs"/>
            </a:rPr>
            <a:t>4. </a:t>
          </a:r>
          <a:r>
            <a:rPr lang="en-US" sz="1100" b="1" i="0" baseline="0">
              <a:solidFill>
                <a:srgbClr val="000000"/>
              </a:solidFill>
              <a:effectLst/>
              <a:latin typeface="+mn-lt"/>
              <a:ea typeface="+mn-ea"/>
              <a:cs typeface="+mn-cs"/>
            </a:rPr>
            <a:t>Quizzes. </a:t>
          </a:r>
          <a:r>
            <a:rPr lang="en-US" sz="1100" b="0" i="0" baseline="0">
              <a:solidFill>
                <a:srgbClr val="000000"/>
              </a:solidFill>
              <a:effectLst/>
              <a:latin typeface="+mn-lt"/>
              <a:ea typeface="+mn-ea"/>
              <a:cs typeface="+mn-cs"/>
            </a:rPr>
            <a:t>Most of the topics have corresponding quizzes to check your understanding. In addition, there are built-in graders that show you how well you did.</a:t>
          </a:r>
        </a:p>
        <a:p>
          <a:endParaRPr lang="en-US" sz="1100" b="0" i="0" baseline="0">
            <a:solidFill>
              <a:srgbClr val="000000"/>
            </a:solidFill>
            <a:effectLst/>
            <a:latin typeface="+mn-lt"/>
            <a:ea typeface="+mn-ea"/>
            <a:cs typeface="+mn-cs"/>
          </a:endParaRPr>
        </a:p>
        <a:p>
          <a:r>
            <a:rPr lang="en-US" sz="1100">
              <a:solidFill>
                <a:srgbClr val="000000"/>
              </a:solidFill>
              <a:effectLst/>
              <a:latin typeface="+mn-lt"/>
              <a:ea typeface="+mn-ea"/>
              <a:cs typeface="+mn-cs"/>
            </a:rPr>
            <a:t>Whether you continue to use this</a:t>
          </a:r>
          <a:r>
            <a:rPr lang="en-US" sz="1100" baseline="0">
              <a:solidFill>
                <a:srgbClr val="000000"/>
              </a:solidFill>
              <a:effectLst/>
              <a:latin typeface="+mn-lt"/>
              <a:ea typeface="+mn-ea"/>
              <a:cs typeface="+mn-cs"/>
            </a:rPr>
            <a:t> version or upgrade to ExcelNow!, h</a:t>
          </a:r>
          <a:r>
            <a:rPr lang="en-US" sz="1100">
              <a:solidFill>
                <a:srgbClr val="000000"/>
              </a:solidFill>
              <a:effectLst/>
              <a:latin typeface="+mn-lt"/>
              <a:ea typeface="+mn-ea"/>
              <a:cs typeface="+mn-cs"/>
            </a:rPr>
            <a:t>ave fun improving your Excel skills!</a:t>
          </a:r>
          <a:r>
            <a:rPr lang="en-US" sz="1100">
              <a:solidFill>
                <a:srgbClr val="000000"/>
              </a:solidFill>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1</xdr:row>
      <xdr:rowOff>182879</xdr:rowOff>
    </xdr:from>
    <xdr:to>
      <xdr:col>9</xdr:col>
      <xdr:colOff>0</xdr:colOff>
      <xdr:row>9</xdr:row>
      <xdr:rowOff>182880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38125" y="373379"/>
          <a:ext cx="4724400" cy="1524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Going</a:t>
          </a:r>
          <a:r>
            <a:rPr lang="en-US" sz="1100" b="1" baseline="0">
              <a:solidFill>
                <a:srgbClr val="000000"/>
              </a:solidFill>
            </a:rPr>
            <a:t> Home to Cell A1</a:t>
          </a:r>
        </a:p>
        <a:p>
          <a:endParaRPr lang="en-US" sz="1100" b="1" baseline="0">
            <a:solidFill>
              <a:srgbClr val="000000"/>
            </a:solidFill>
          </a:endParaRPr>
        </a:p>
        <a:p>
          <a:r>
            <a:rPr lang="en-US" sz="1100" b="0" baseline="0">
              <a:solidFill>
                <a:srgbClr val="000000"/>
              </a:solidFill>
            </a:rPr>
            <a:t>When you are working on a large worksheet, you often want to reorient yourself by going back to cell A1, the "home" cell. This is easy. Just press </a:t>
          </a:r>
          <a:r>
            <a:rPr lang="en-US" sz="1100" b="1" baseline="0">
              <a:solidFill>
                <a:srgbClr val="000000"/>
              </a:solidFill>
            </a:rPr>
            <a:t>Ctrl+Home</a:t>
          </a:r>
          <a:r>
            <a:rPr lang="en-US" sz="1100" b="0" baseline="0">
              <a:solidFill>
                <a:srgbClr val="000000"/>
              </a:solidFill>
            </a:rPr>
            <a:t> from anywhere in a worksheet, and you will go to cell A1.</a:t>
          </a:r>
        </a:p>
        <a:p>
          <a:endParaRPr lang="en-US" sz="1100" b="0" baseline="0">
            <a:solidFill>
              <a:srgbClr val="000000"/>
            </a:solidFill>
          </a:endParaRPr>
        </a:p>
        <a:p>
          <a:r>
            <a:rPr lang="en-US" sz="1100" b="0" baseline="0">
              <a:solidFill>
                <a:srgbClr val="000000"/>
              </a:solidFill>
            </a:rPr>
            <a:t>Try it! Scroll way down and way across to the right. Then press Ctrl+Home.</a:t>
          </a:r>
          <a:endParaRPr lang="en-US" sz="1100" b="1">
            <a:solidFill>
              <a:srgbClr val="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238124</xdr:colOff>
      <xdr:row>1</xdr:row>
      <xdr:rowOff>190499</xdr:rowOff>
    </xdr:from>
    <xdr:to>
      <xdr:col>9</xdr:col>
      <xdr:colOff>600074</xdr:colOff>
      <xdr:row>20</xdr:row>
      <xdr:rowOff>180975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238124" y="380999"/>
          <a:ext cx="5476875" cy="36099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Splitting the Screen</a:t>
          </a:r>
        </a:p>
        <a:p>
          <a:endParaRPr lang="en-US" sz="1100">
            <a:solidFill>
              <a:srgbClr val="000000"/>
            </a:solidFill>
          </a:endParaRPr>
        </a:p>
        <a:p>
          <a:r>
            <a:rPr lang="en-US" sz="1100">
              <a:solidFill>
                <a:srgbClr val="000000"/>
              </a:solidFill>
            </a:rPr>
            <a:t>It is often useful to split the screen so that you can see more data. 
To split the screen:</a:t>
          </a:r>
        </a:p>
        <a:p>
          <a:endParaRPr lang="en-US" sz="1100">
            <a:solidFill>
              <a:srgbClr val="000000"/>
            </a:solidFill>
          </a:endParaRPr>
        </a:p>
        <a:p>
          <a:r>
            <a:rPr lang="en-US" sz="1100">
              <a:solidFill>
                <a:srgbClr val="000000"/>
              </a:solidFill>
            </a:rPr>
            <a:t>Select the cell where you want the split to occur and then</a:t>
          </a:r>
          <a:r>
            <a:rPr lang="en-US" sz="1100" baseline="0">
              <a:solidFill>
                <a:srgbClr val="000000"/>
              </a:solidFill>
            </a:rPr>
            <a:t> click the Split button on the View ribbon. This provides four panes that operate independently. </a:t>
          </a:r>
          <a:r>
            <a:rPr lang="en-US" sz="1100">
              <a:solidFill>
                <a:srgbClr val="000000"/>
              </a:solidFill>
            </a:rPr>
            <a:t>Once you have these panes, practice scrolling around in any of them, and see how the others react. 
Try it! Split the screen so that you can see the top left cell</a:t>
          </a:r>
          <a:r>
            <a:rPr lang="en-US" sz="1100">
              <a:solidFill>
                <a:srgbClr val="000000"/>
              </a:solidFill>
              <a:effectLst/>
              <a:latin typeface="+mn-lt"/>
              <a:ea typeface="+mn-ea"/>
              <a:cs typeface="+mn-cs"/>
            </a:rPr>
            <a:t> and the bottom right cell</a:t>
          </a:r>
          <a:r>
            <a:rPr lang="en-US" sz="1100">
              <a:solidFill>
                <a:srgbClr val="000000"/>
              </a:solidFill>
            </a:rPr>
            <a:t> in the data set to the right. Then remove the splits by clicking the Split button again. Actually, if</a:t>
          </a:r>
          <a:r>
            <a:rPr lang="en-US" sz="1100" baseline="0">
              <a:solidFill>
                <a:srgbClr val="000000"/>
              </a:solidFill>
            </a:rPr>
            <a:t> you want to remove only one of the splits, horizontal or vertical, you can drag the split line to the right or down to the edge of the window.</a:t>
          </a:r>
          <a:endParaRPr lang="en-US" sz="1100">
            <a:solidFill>
              <a:srgbClr val="000000"/>
            </a:solidFill>
          </a:endParaRPr>
        </a:p>
        <a:p>
          <a:endParaRPr lang="en-US" sz="1100">
            <a:solidFill>
              <a:srgbClr val="000000"/>
            </a:solidFill>
          </a:endParaRPr>
        </a:p>
        <a:p>
          <a:r>
            <a:rPr lang="en-US" sz="1100" b="1">
              <a:solidFill>
                <a:srgbClr val="000000"/>
              </a:solidFill>
            </a:rPr>
            <a:t>Note: </a:t>
          </a:r>
          <a:r>
            <a:rPr lang="en-US" sz="1100" b="0" baseline="0">
              <a:solidFill>
                <a:srgbClr val="000000"/>
              </a:solidFill>
            </a:rPr>
            <a:t>Prior to Excel 2013, you could drag buttons next to the scrollbars to split either vertically or horizontally. Perhaps these buttons were too difficult to locate, so they were eliminated in Excel 2013.</a:t>
          </a:r>
          <a:endParaRPr lang="en-US" sz="1100">
            <a:solidFill>
              <a:srgbClr val="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13</xdr:row>
      <xdr:rowOff>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238125" y="380999"/>
          <a:ext cx="5181600" cy="20955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Selecting a Range with Key</a:t>
          </a:r>
          <a:r>
            <a:rPr lang="en-US" sz="1100" b="1" baseline="0">
              <a:solidFill>
                <a:srgbClr val="000000"/>
              </a:solidFill>
            </a:rPr>
            <a:t> Combinations</a:t>
          </a:r>
        </a:p>
        <a:p>
          <a:endParaRPr lang="en-US" sz="1100" b="1" baseline="0">
            <a:solidFill>
              <a:srgbClr val="000000"/>
            </a:solidFill>
          </a:endParaRPr>
        </a:p>
        <a:p>
          <a:r>
            <a:rPr lang="en-US" sz="1100" b="0" baseline="0">
              <a:solidFill>
                <a:srgbClr val="000000"/>
              </a:solidFill>
            </a:rPr>
            <a:t>If you favor keystrokes to mouse clicks, you can try the methods on this worksheet for selecting large ranges or for moving around in them. Four types of keystroke combinations are illustrated here: (1) </a:t>
          </a:r>
          <a:r>
            <a:rPr lang="en-US" sz="1100" b="1" baseline="0">
              <a:solidFill>
                <a:srgbClr val="000000"/>
              </a:solidFill>
            </a:rPr>
            <a:t>Ctrl+Arrow </a:t>
          </a:r>
          <a:r>
            <a:rPr lang="en-US" sz="1100" b="0" baseline="0">
              <a:solidFill>
                <a:srgbClr val="000000"/>
              </a:solidFill>
            </a:rPr>
            <a:t>combinations, </a:t>
          </a:r>
          <a:r>
            <a:rPr lang="en-US" sz="1100" b="0" baseline="0">
              <a:solidFill>
                <a:schemeClr val="dk1"/>
              </a:solidFill>
              <a:effectLst/>
              <a:latin typeface="+mn-lt"/>
              <a:ea typeface="+mn-ea"/>
              <a:cs typeface="+mn-cs"/>
            </a:rPr>
            <a:t>(2) </a:t>
          </a:r>
          <a:r>
            <a:rPr lang="en-US" sz="1100" b="1" baseline="0">
              <a:solidFill>
                <a:schemeClr val="dk1"/>
              </a:solidFill>
              <a:effectLst/>
              <a:latin typeface="+mn-lt"/>
              <a:ea typeface="+mn-ea"/>
              <a:cs typeface="+mn-cs"/>
            </a:rPr>
            <a:t>End, Arrow </a:t>
          </a:r>
          <a:r>
            <a:rPr lang="en-US" sz="1100" b="0" baseline="0">
              <a:solidFill>
                <a:schemeClr val="dk1"/>
              </a:solidFill>
              <a:effectLst/>
              <a:latin typeface="+mn-lt"/>
              <a:ea typeface="+mn-ea"/>
              <a:cs typeface="+mn-cs"/>
            </a:rPr>
            <a:t>combinations, </a:t>
          </a:r>
          <a:r>
            <a:rPr lang="en-US" sz="1100" b="0" baseline="0">
              <a:solidFill>
                <a:srgbClr val="000000"/>
              </a:solidFill>
            </a:rPr>
            <a:t>(3) </a:t>
          </a:r>
          <a:r>
            <a:rPr lang="en-US" sz="1100" b="1" baseline="0">
              <a:solidFill>
                <a:srgbClr val="000000"/>
              </a:solidFill>
              <a:effectLst/>
              <a:latin typeface="+mn-lt"/>
              <a:ea typeface="+mn-ea"/>
              <a:cs typeface="+mn-cs"/>
            </a:rPr>
            <a:t>Ctrl+End</a:t>
          </a:r>
          <a:r>
            <a:rPr lang="en-US" sz="1100" b="0" baseline="0">
              <a:solidFill>
                <a:srgbClr val="000000"/>
              </a:solidFill>
            </a:rPr>
            <a:t>, and (4) </a:t>
          </a:r>
          <a:r>
            <a:rPr lang="en-US" sz="1100" b="1" baseline="0">
              <a:solidFill>
                <a:srgbClr val="000000"/>
              </a:solidFill>
              <a:effectLst/>
              <a:latin typeface="+mn-lt"/>
              <a:ea typeface="+mn-ea"/>
              <a:cs typeface="+mn-cs"/>
            </a:rPr>
            <a:t>Ctrl+a</a:t>
          </a:r>
          <a:r>
            <a:rPr lang="en-US" sz="1100" b="0" baseline="0">
              <a:solidFill>
                <a:srgbClr val="000000"/>
              </a:solidFill>
            </a:rPr>
            <a:t>. The first two are basically for moving to corners of a data range, usually one that doesn't fit on a screen. Just be aware that if you use either of the first two, the active cell </a:t>
          </a:r>
          <a:r>
            <a:rPr lang="en-US" sz="1100" b="0" i="1" baseline="0">
              <a:solidFill>
                <a:srgbClr val="000000"/>
              </a:solidFill>
            </a:rPr>
            <a:t>moves </a:t>
          </a:r>
          <a:r>
            <a:rPr lang="en-US" sz="1100" b="0" i="0" baseline="0">
              <a:solidFill>
                <a:srgbClr val="000000"/>
              </a:solidFill>
            </a:rPr>
            <a:t>from corner to corner, but nothing in between is selected. To select, you need to hold the Shift key.</a:t>
          </a:r>
          <a:endParaRPr lang="en-US" sz="1100" b="0">
            <a:solidFill>
              <a:srgbClr val="000000"/>
            </a:solidFill>
          </a:endParaRPr>
        </a:p>
      </xdr:txBody>
    </xdr:sp>
    <xdr:clientData/>
  </xdr:twoCellAnchor>
  <xdr:twoCellAnchor>
    <xdr:from>
      <xdr:col>1</xdr:col>
      <xdr:colOff>0</xdr:colOff>
      <xdr:row>2</xdr:row>
      <xdr:rowOff>0</xdr:rowOff>
    </xdr:from>
    <xdr:to>
      <xdr:col>9</xdr:col>
      <xdr:colOff>0</xdr:colOff>
      <xdr:row>9</xdr:row>
      <xdr:rowOff>142875</xdr:rowOff>
    </xdr:to>
    <xdr:sp macro="" textlink="">
      <xdr:nvSpPr>
        <xdr:cNvPr id="3" name="SummaryBox" hidden="1">
          <a:extLst>
            <a:ext uri="{FF2B5EF4-FFF2-40B4-BE49-F238E27FC236}">
              <a16:creationId xmlns:a16="http://schemas.microsoft.com/office/drawing/2014/main" id="{00000000-0008-0000-0B00-000003000000}"/>
            </a:ext>
          </a:extLst>
        </xdr:cNvPr>
        <xdr:cNvSpPr txBox="1"/>
      </xdr:nvSpPr>
      <xdr:spPr>
        <a:xfrm>
          <a:off x="238125" y="381000"/>
          <a:ext cx="5181600" cy="1476375"/>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Summary</a:t>
          </a:r>
          <a:endParaRPr lang="en-US" sz="1100" b="1" baseline="0">
            <a:solidFill>
              <a:srgbClr val="000000"/>
            </a:solidFill>
          </a:endParaRPr>
        </a:p>
        <a:p>
          <a:endParaRPr lang="en-US" sz="1100" b="1" baseline="0">
            <a:solidFill>
              <a:srgbClr val="000000"/>
            </a:solidFill>
          </a:endParaRPr>
        </a:p>
        <a:p>
          <a:r>
            <a:rPr lang="en-US" sz="1100" b="0" baseline="0">
              <a:solidFill>
                <a:srgbClr val="000000"/>
              </a:solidFill>
            </a:rPr>
            <a:t>There are a number of keystroke combinations for moving around a worksheet and selecting ranges. This topic lists alternative methods, and after some experimenting, you can choose your favorite method. You will realize fairly quickely that </a:t>
          </a:r>
          <a:r>
            <a:rPr lang="en-US" sz="1100" b="0" i="1" baseline="0">
              <a:solidFill>
                <a:srgbClr val="000000"/>
              </a:solidFill>
            </a:rPr>
            <a:t>any</a:t>
          </a:r>
          <a:r>
            <a:rPr lang="en-US" sz="1100" b="0" baseline="0">
              <a:solidFill>
                <a:srgbClr val="000000"/>
              </a:solidFill>
            </a:rPr>
            <a:t> of these methods beats endless scrolling down or across large data ranges.</a:t>
          </a:r>
          <a:endParaRPr lang="en-US" sz="1100" b="0">
            <a:solidFill>
              <a:srgbClr val="000000"/>
            </a:solidFill>
          </a:endParaRPr>
        </a:p>
      </xdr:txBody>
    </xdr:sp>
    <xdr:clientData/>
  </xdr:twoCellAnchor>
  <xdr:twoCellAnchor>
    <xdr:from>
      <xdr:col>1</xdr:col>
      <xdr:colOff>9525</xdr:colOff>
      <xdr:row>14</xdr:row>
      <xdr:rowOff>9526</xdr:rowOff>
    </xdr:from>
    <xdr:to>
      <xdr:col>9</xdr:col>
      <xdr:colOff>1</xdr:colOff>
      <xdr:row>34</xdr:row>
      <xdr:rowOff>9526</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247650" y="2676526"/>
          <a:ext cx="5172076" cy="3810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Ctrl+Arrow</a:t>
          </a:r>
          <a:r>
            <a:rPr lang="en-US" sz="1100" b="1" baseline="0">
              <a:solidFill>
                <a:srgbClr val="000000"/>
              </a:solidFill>
              <a:latin typeface="+mn-lt"/>
              <a:ea typeface="+mn-ea"/>
              <a:cs typeface="+mn-cs"/>
            </a:rPr>
            <a:t> </a:t>
          </a:r>
          <a:r>
            <a:rPr lang="en-US" sz="1100" b="1">
              <a:solidFill>
                <a:srgbClr val="000000"/>
              </a:solidFill>
              <a:latin typeface="+mn-lt"/>
              <a:ea typeface="+mn-ea"/>
              <a:cs typeface="+mn-cs"/>
            </a:rPr>
            <a:t>Combinations </a:t>
          </a:r>
        </a:p>
        <a:p>
          <a:endParaRPr lang="en-US" sz="1100">
            <a:solidFill>
              <a:srgbClr val="000000"/>
            </a:solidFill>
            <a:latin typeface="+mn-lt"/>
            <a:ea typeface="+mn-ea"/>
            <a:cs typeface="+mn-cs"/>
          </a:endParaRPr>
        </a:p>
        <a:p>
          <a:r>
            <a:rPr lang="en-US" sz="1100">
              <a:solidFill>
                <a:srgbClr val="000000"/>
              </a:solidFill>
              <a:effectLst/>
              <a:latin typeface="+mn-lt"/>
              <a:ea typeface="+mn-ea"/>
              <a:cs typeface="+mn-cs"/>
            </a:rPr>
            <a:t>It</a:t>
          </a:r>
          <a:r>
            <a:rPr lang="en-US" sz="1100" baseline="0">
              <a:solidFill>
                <a:srgbClr val="000000"/>
              </a:solidFill>
              <a:effectLst/>
              <a:latin typeface="+mn-lt"/>
              <a:ea typeface="+mn-ea"/>
              <a:cs typeface="+mn-cs"/>
            </a:rPr>
            <a:t> is often useful to zoom to the bottom, top, right, or left corner of a data range. You can do this easily with the Ctrl+Arrow combinations. </a:t>
          </a:r>
        </a:p>
        <a:p>
          <a:endParaRPr lang="en-US" sz="1100" baseline="0">
            <a:solidFill>
              <a:srgbClr val="000000"/>
            </a:solidFill>
            <a:effectLst/>
            <a:latin typeface="+mn-lt"/>
            <a:ea typeface="+mn-ea"/>
            <a:cs typeface="+mn-cs"/>
          </a:endParaRPr>
        </a:p>
        <a:p>
          <a:r>
            <a:rPr lang="en-US" sz="1100">
              <a:solidFill>
                <a:srgbClr val="000000"/>
              </a:solidFill>
              <a:effectLst/>
              <a:latin typeface="+mn-lt"/>
              <a:ea typeface="+mn-ea"/>
              <a:cs typeface="+mn-cs"/>
            </a:rPr>
            <a:t>To go to the bottom, top, bottom, right,</a:t>
          </a:r>
          <a:r>
            <a:rPr lang="en-US" sz="1100" baseline="0">
              <a:solidFill>
                <a:srgbClr val="000000"/>
              </a:solidFill>
              <a:effectLst/>
              <a:latin typeface="+mn-lt"/>
              <a:ea typeface="+mn-ea"/>
              <a:cs typeface="+mn-cs"/>
            </a:rPr>
            <a:t> or left corner of a range</a:t>
          </a:r>
          <a:r>
            <a:rPr lang="en-US" sz="1100">
              <a:solidFill>
                <a:srgbClr val="000000"/>
              </a:solidFill>
              <a:effectLst/>
              <a:latin typeface="+mn-lt"/>
              <a:ea typeface="+mn-ea"/>
              <a:cs typeface="+mn-cs"/>
            </a:rPr>
            <a:t>:</a:t>
          </a:r>
          <a:endParaRPr lang="en-US">
            <a:solidFill>
              <a:srgbClr val="000000"/>
            </a:solidFill>
            <a:effectLst/>
          </a:endParaRPr>
        </a:p>
        <a:p>
          <a:endParaRPr lang="en-US" sz="1100">
            <a:solidFill>
              <a:srgbClr val="000000"/>
            </a:solidFill>
            <a:effectLst/>
            <a:latin typeface="+mn-lt"/>
            <a:ea typeface="+mn-ea"/>
            <a:cs typeface="+mn-cs"/>
          </a:endParaRPr>
        </a:p>
        <a:p>
          <a:r>
            <a:rPr lang="en-US" sz="1100">
              <a:solidFill>
                <a:srgbClr val="000000"/>
              </a:solidFill>
              <a:effectLst/>
              <a:latin typeface="+mn-lt"/>
              <a:ea typeface="+mn-ea"/>
              <a:cs typeface="+mn-cs"/>
            </a:rPr>
            <a:t>Select</a:t>
          </a:r>
          <a:r>
            <a:rPr lang="en-US" sz="1100" baseline="0">
              <a:solidFill>
                <a:srgbClr val="000000"/>
              </a:solidFill>
              <a:effectLst/>
              <a:latin typeface="+mn-lt"/>
              <a:ea typeface="+mn-ea"/>
              <a:cs typeface="+mn-cs"/>
            </a:rPr>
            <a:t> some cell in the data range, usually the upper left cell. Then p</a:t>
          </a:r>
          <a:r>
            <a:rPr lang="en-US" sz="1100">
              <a:solidFill>
                <a:srgbClr val="000000"/>
              </a:solidFill>
              <a:effectLst/>
              <a:latin typeface="+mn-lt"/>
              <a:ea typeface="+mn-ea"/>
              <a:cs typeface="+mn-cs"/>
            </a:rPr>
            <a:t>ress the Ctrl key and the appropriate Arrow key simultaneously. For example, press Ctrl+Right Arrow to go to the right corner of a range.</a:t>
          </a:r>
          <a:endParaRPr lang="en-US">
            <a:solidFill>
              <a:srgbClr val="000000"/>
            </a:solidFill>
            <a:effectLst/>
          </a:endParaRPr>
        </a:p>
        <a:p>
          <a:r>
            <a:rPr lang="en-US" sz="1100">
              <a:solidFill>
                <a:srgbClr val="000000"/>
              </a:solidFill>
              <a:effectLst/>
              <a:latin typeface="+mn-lt"/>
              <a:ea typeface="+mn-ea"/>
              <a:cs typeface="+mn-cs"/>
            </a:rPr>
            <a:t> </a:t>
          </a:r>
          <a:endParaRPr lang="en-US">
            <a:solidFill>
              <a:srgbClr val="000000"/>
            </a:solidFill>
            <a:effectLst/>
          </a:endParaRPr>
        </a:p>
        <a:p>
          <a:r>
            <a:rPr lang="en-US" sz="1100" b="0">
              <a:solidFill>
                <a:srgbClr val="000000"/>
              </a:solidFill>
              <a:effectLst/>
              <a:latin typeface="+mn-lt"/>
              <a:ea typeface="+mn-ea"/>
              <a:cs typeface="+mn-cs"/>
            </a:rPr>
            <a:t>Try it! Starting at the gray cell to the right, move around to the other corners of the large data range. You should end back</a:t>
          </a:r>
          <a:r>
            <a:rPr lang="en-US" sz="1100" b="0" baseline="0">
              <a:solidFill>
                <a:srgbClr val="000000"/>
              </a:solidFill>
              <a:effectLst/>
              <a:latin typeface="+mn-lt"/>
              <a:ea typeface="+mn-ea"/>
              <a:cs typeface="+mn-cs"/>
            </a:rPr>
            <a:t> in the gray cell.</a:t>
          </a:r>
          <a:endParaRPr lang="en-US">
            <a:solidFill>
              <a:srgbClr val="000000"/>
            </a:solidFill>
            <a:effectLst/>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Try it again! This time hold the Shift</a:t>
          </a:r>
          <a:r>
            <a:rPr lang="en-US" sz="1100" baseline="0">
              <a:solidFill>
                <a:srgbClr val="000000"/>
              </a:solidFill>
              <a:latin typeface="+mn-lt"/>
              <a:ea typeface="+mn-ea"/>
              <a:cs typeface="+mn-cs"/>
            </a:rPr>
            <a:t> key. Then the Ctrl+Down Arrow combination followed by the Ctrl+Right Arrow combination selects the entire range. </a:t>
          </a:r>
        </a:p>
        <a:p>
          <a:endParaRPr lang="en-US" sz="1100" baseline="0">
            <a:solidFill>
              <a:srgbClr val="000000"/>
            </a:solidFill>
            <a:latin typeface="+mn-lt"/>
            <a:ea typeface="+mn-ea"/>
            <a:cs typeface="+mn-cs"/>
          </a:endParaRPr>
        </a:p>
        <a:p>
          <a:r>
            <a:rPr lang="en-US" sz="1100" b="0" baseline="0">
              <a:solidFill>
                <a:srgbClr val="000000"/>
              </a:solidFill>
              <a:latin typeface="+mn-lt"/>
              <a:ea typeface="+mn-ea"/>
              <a:cs typeface="+mn-cs"/>
            </a:rPr>
            <a:t>Try it again! Starting in the blue cell in the small data set above, use the Ctrl+Arrow combinations to see how they are affected by blank cells.</a:t>
          </a:r>
          <a:endParaRPr lang="en-US" sz="1100" b="1">
            <a:solidFill>
              <a:srgbClr val="000000"/>
            </a:solidFill>
            <a:latin typeface="+mn-lt"/>
            <a:ea typeface="+mn-ea"/>
            <a:cs typeface="+mn-cs"/>
          </a:endParaRPr>
        </a:p>
      </xdr:txBody>
    </xdr:sp>
    <xdr:clientData/>
  </xdr:twoCellAnchor>
  <xdr:twoCellAnchor>
    <xdr:from>
      <xdr:col>1</xdr:col>
      <xdr:colOff>0</xdr:colOff>
      <xdr:row>35</xdr:row>
      <xdr:rowOff>1</xdr:rowOff>
    </xdr:from>
    <xdr:to>
      <xdr:col>9</xdr:col>
      <xdr:colOff>0</xdr:colOff>
      <xdr:row>45</xdr:row>
      <xdr:rowOff>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238125" y="6667501"/>
          <a:ext cx="5181600" cy="190499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End, Arrow Combinations</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aseline="0">
              <a:solidFill>
                <a:srgbClr val="000000"/>
              </a:solidFill>
              <a:latin typeface="+mn-lt"/>
              <a:ea typeface="+mn-ea"/>
              <a:cs typeface="+mn-cs"/>
            </a:rPr>
            <a:t>The End, Arrow combinations are equivalent alternatives to the Ctrl+Arrow combinations. However, with an End, Arrow Key combination, you let go of the End key before pressing an Arrow key. Again, you can hold the Shift key while you use the End, Arrow combinations to select a range.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Do the same exercises as above but now with End, Arrow combinations.</a:t>
          </a:r>
        </a:p>
        <a:p>
          <a:endParaRPr lang="en-US" sz="1100" baseline="0">
            <a:solidFill>
              <a:srgbClr val="000000"/>
            </a:solidFill>
            <a:latin typeface="+mn-lt"/>
            <a:ea typeface="+mn-ea"/>
            <a:cs typeface="+mn-cs"/>
          </a:endParaRPr>
        </a:p>
      </xdr:txBody>
    </xdr:sp>
    <xdr:clientData/>
  </xdr:twoCellAnchor>
  <xdr:twoCellAnchor>
    <xdr:from>
      <xdr:col>1</xdr:col>
      <xdr:colOff>0</xdr:colOff>
      <xdr:row>46</xdr:row>
      <xdr:rowOff>0</xdr:rowOff>
    </xdr:from>
    <xdr:to>
      <xdr:col>9</xdr:col>
      <xdr:colOff>1</xdr:colOff>
      <xdr:row>61</xdr:row>
      <xdr:rowOff>171450</xdr:rowOff>
    </xdr:to>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238125" y="8763000"/>
          <a:ext cx="5181601" cy="302895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Ctrl+End combination</a:t>
          </a:r>
        </a:p>
        <a:p>
          <a:pPr marL="0" marR="0" indent="0" defTabSz="914400" eaLnBrk="1" fontAlgn="auto" latinLnBrk="0" hangingPunct="1">
            <a:lnSpc>
              <a:spcPct val="100000"/>
            </a:lnSpc>
            <a:spcBef>
              <a:spcPts val="0"/>
            </a:spcBef>
            <a:spcAft>
              <a:spcPts val="0"/>
            </a:spcAft>
            <a:buClrTx/>
            <a:buSzTx/>
            <a:buFontTx/>
            <a:buNone/>
            <a:tabLst/>
            <a:defRPr/>
          </a:pPr>
          <a:endParaRPr lang="en-US" sz="1100" b="1"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effectLst/>
              <a:latin typeface="+mn-lt"/>
              <a:ea typeface="+mn-ea"/>
              <a:cs typeface="+mn-cs"/>
            </a:rPr>
            <a:t>Another possibility is to use the Ctrl+End combination. Starting from </a:t>
          </a:r>
          <a:r>
            <a:rPr lang="en-US" sz="1100" i="1" baseline="0">
              <a:solidFill>
                <a:srgbClr val="000000"/>
              </a:solidFill>
              <a:effectLst/>
              <a:latin typeface="+mn-lt"/>
              <a:ea typeface="+mn-ea"/>
              <a:cs typeface="+mn-cs"/>
            </a:rPr>
            <a:t>any</a:t>
          </a:r>
          <a:r>
            <a:rPr lang="en-US" sz="1100" baseline="0">
              <a:solidFill>
                <a:srgbClr val="000000"/>
              </a:solidFill>
              <a:effectLst/>
              <a:latin typeface="+mn-lt"/>
              <a:ea typeface="+mn-ea"/>
              <a:cs typeface="+mn-cs"/>
            </a:rPr>
            <a:t> cell, this selects the bottom right </a:t>
          </a:r>
          <a:r>
            <a:rPr lang="en-US" sz="1100" i="1" baseline="0">
              <a:solidFill>
                <a:srgbClr val="000000"/>
              </a:solidFill>
              <a:effectLst/>
              <a:latin typeface="+mn-lt"/>
              <a:ea typeface="+mn-ea"/>
              <a:cs typeface="+mn-cs"/>
            </a:rPr>
            <a:t>nonempty</a:t>
          </a:r>
          <a:r>
            <a:rPr lang="en-US" sz="1100" baseline="0">
              <a:solidFill>
                <a:srgbClr val="000000"/>
              </a:solidFill>
              <a:effectLst/>
              <a:latin typeface="+mn-lt"/>
              <a:ea typeface="+mn-ea"/>
              <a:cs typeface="+mn-cs"/>
            </a:rPr>
            <a:t> cell in the worksheet. If you hold the Shift key, this selects the range from the active cell to the bottom right nonempty cell in the worksheet.</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effectLst/>
              <a:latin typeface="+mn-lt"/>
              <a:ea typeface="+mn-ea"/>
              <a:cs typeface="+mn-cs"/>
            </a:rPr>
            <a:t>Try it! Select the large data range to the right with the Shift+Ctrl+End combination. You should start with the upper left cell in the data range.</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effectLst/>
              <a:latin typeface="+mn-lt"/>
              <a:ea typeface="+mn-ea"/>
              <a:cs typeface="+mn-cs"/>
            </a:rPr>
            <a:t>This key combination often comes in handy when files much larger than you think they should be. For example, you might see that the size of your "small" file is 1MB or more. It could be that junk is somewhere way down in a worksheet. If you press Ctrl+End and it takes you way down or across, well beyond your data, this is a sure sign of junk that you can then delete.</a:t>
          </a:r>
          <a:endParaRPr lang="en-US">
            <a:solidFill>
              <a:srgbClr val="000000"/>
            </a:solidFill>
            <a:effectLst/>
          </a:endParaRPr>
        </a:p>
      </xdr:txBody>
    </xdr:sp>
    <xdr:clientData/>
  </xdr:twoCellAnchor>
  <xdr:twoCellAnchor>
    <xdr:from>
      <xdr:col>1</xdr:col>
      <xdr:colOff>0</xdr:colOff>
      <xdr:row>63</xdr:row>
      <xdr:rowOff>0</xdr:rowOff>
    </xdr:from>
    <xdr:to>
      <xdr:col>9</xdr:col>
      <xdr:colOff>1</xdr:colOff>
      <xdr:row>77</xdr:row>
      <xdr:rowOff>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38125" y="12001500"/>
          <a:ext cx="5181601" cy="2667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Ctrl+a combination</a:t>
          </a:r>
        </a:p>
        <a:p>
          <a:pPr marL="0" marR="0" indent="0" defTabSz="914400" eaLnBrk="1" fontAlgn="auto" latinLnBrk="0" hangingPunct="1">
            <a:lnSpc>
              <a:spcPct val="100000"/>
            </a:lnSpc>
            <a:spcBef>
              <a:spcPts val="0"/>
            </a:spcBef>
            <a:spcAft>
              <a:spcPts val="0"/>
            </a:spcAft>
            <a:buClrTx/>
            <a:buSzTx/>
            <a:buFontTx/>
            <a:buNone/>
            <a:tabLst/>
            <a:defRPr/>
          </a:pPr>
          <a:endParaRPr lang="en-US" sz="1100" b="1"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effectLst/>
              <a:latin typeface="+mn-lt"/>
              <a:ea typeface="+mn-ea"/>
              <a:cs typeface="+mn-cs"/>
            </a:rPr>
            <a:t>A last quick way to select a data range, even one with some blanks as in the small data set above, is to select any of the cells in the range and press Ctrl+a . (No Shift key is necessary.) You can think of "a" as an abbreviation for "all".</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effectLst/>
              <a:latin typeface="+mn-lt"/>
              <a:ea typeface="+mn-ea"/>
              <a:cs typeface="+mn-cs"/>
            </a:rPr>
            <a:t>Try it! Use Ctrl+a to select either the small data set or large data set to the right. You will note that every cell "surrounding" the selected cell is selected, even the labels above the data sets. This is why labels such as these are often separated by blank rows from the real data ranges.</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effectLst/>
              <a:latin typeface="+mn-lt"/>
              <a:ea typeface="+mn-ea"/>
              <a:cs typeface="+mn-cs"/>
            </a:rPr>
            <a:t>This is another combination that you can use to locate junk, as described in the previous text box.</a:t>
          </a:r>
          <a:endParaRPr lang="en-US">
            <a:solidFill>
              <a:srgbClr val="000000"/>
            </a:solidFill>
            <a:effectLst/>
          </a:endParaRPr>
        </a:p>
        <a:p>
          <a:endParaRPr lang="en-US" sz="1100">
            <a:solidFill>
              <a:srgbClr val="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238124</xdr:colOff>
      <xdr:row>2</xdr:row>
      <xdr:rowOff>1</xdr:rowOff>
    </xdr:from>
    <xdr:to>
      <xdr:col>9</xdr:col>
      <xdr:colOff>0</xdr:colOff>
      <xdr:row>14</xdr:row>
      <xdr:rowOff>1</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238124" y="381001"/>
          <a:ext cx="5191126" cy="2286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Selecting a Range by Pointing to Top Left, Bottom Right Cells</a:t>
          </a:r>
        </a:p>
        <a:p>
          <a:endParaRPr lang="en-US" sz="1100" b="1">
            <a:solidFill>
              <a:srgbClr val="000000"/>
            </a:solidFill>
          </a:endParaRPr>
        </a:p>
        <a:p>
          <a:r>
            <a:rPr lang="en-US" sz="1100">
              <a:solidFill>
                <a:srgbClr val="000000"/>
              </a:solidFill>
              <a:effectLst/>
              <a:latin typeface="+mn-lt"/>
              <a:ea typeface="+mn-ea"/>
              <a:cs typeface="+mn-cs"/>
            </a:rPr>
            <a:t>In Excel, you usually select a range and then do something to it, such as enter a formula in it, format it, delete its contents, and so on. Therefore, it is extremely important to be able to select a range efficiently. </a:t>
          </a:r>
          <a:endParaRPr lang="en-US">
            <a:solidFill>
              <a:srgbClr val="000000"/>
            </a:solidFill>
            <a:effectLst/>
          </a:endParaRPr>
        </a:p>
        <a:p>
          <a:endParaRPr lang="en-US" sz="1100">
            <a:solidFill>
              <a:srgbClr val="000000"/>
            </a:solidFill>
            <a:effectLst/>
            <a:latin typeface="+mn-lt"/>
            <a:ea typeface="+mn-ea"/>
            <a:cs typeface="+mn-cs"/>
          </a:endParaRPr>
        </a:p>
        <a:p>
          <a:r>
            <a:rPr lang="en-US" sz="1100">
              <a:solidFill>
                <a:srgbClr val="000000"/>
              </a:solidFill>
              <a:effectLst/>
              <a:latin typeface="+mn-lt"/>
              <a:ea typeface="+mn-ea"/>
              <a:cs typeface="+mn-cs"/>
            </a:rPr>
            <a:t>First,</a:t>
          </a:r>
          <a:r>
            <a:rPr lang="en-US" sz="1100" baseline="0">
              <a:solidFill>
                <a:srgbClr val="000000"/>
              </a:solidFill>
              <a:effectLst/>
              <a:latin typeface="+mn-lt"/>
              <a:ea typeface="+mn-ea"/>
              <a:cs typeface="+mn-cs"/>
            </a:rPr>
            <a:t> it is important to realize that a rectangular range is defined by its upper left cell and its bottom right cell. For example, the range address A1:D10 indicates that the upper left cell is A1 and the bottom right cell is D10. So an easy way to select a range is to click its upper left cell, hold the Shift key, and click its bottom right cell.</a:t>
          </a:r>
          <a:endParaRPr lang="en-US">
            <a:solidFill>
              <a:srgbClr val="000000"/>
            </a:solidFill>
            <a:effectLst/>
          </a:endParaRPr>
        </a:p>
        <a:p>
          <a:endParaRPr lang="en-US" sz="1100" b="1">
            <a:solidFill>
              <a:srgbClr val="000000"/>
            </a:solidFill>
          </a:endParaRPr>
        </a:p>
      </xdr:txBody>
    </xdr:sp>
    <xdr:clientData/>
  </xdr:twoCellAnchor>
  <xdr:twoCellAnchor>
    <xdr:from>
      <xdr:col>1</xdr:col>
      <xdr:colOff>0</xdr:colOff>
      <xdr:row>15</xdr:row>
      <xdr:rowOff>0</xdr:rowOff>
    </xdr:from>
    <xdr:to>
      <xdr:col>9</xdr:col>
      <xdr:colOff>0</xdr:colOff>
      <xdr:row>27</xdr:row>
      <xdr:rowOff>180975</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238125" y="2857500"/>
          <a:ext cx="5191125" cy="2466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Selecting a Range That Fits</a:t>
          </a:r>
          <a:r>
            <a:rPr lang="en-US" sz="1100" b="1" baseline="0">
              <a:solidFill>
                <a:srgbClr val="000000"/>
              </a:solidFill>
            </a:rPr>
            <a:t> on the Screen</a:t>
          </a:r>
          <a:endParaRPr lang="en-US" sz="1100" b="1">
            <a:solidFill>
              <a:srgbClr val="000000"/>
            </a:solidFill>
          </a:endParaRPr>
        </a:p>
        <a:p>
          <a:endParaRPr lang="en-US" sz="1100">
            <a:solidFill>
              <a:srgbClr val="000000"/>
            </a:solidFill>
          </a:endParaRPr>
        </a:p>
        <a:p>
          <a:r>
            <a:rPr lang="en-US" sz="1100">
              <a:solidFill>
                <a:srgbClr val="000000"/>
              </a:solidFill>
            </a:rPr>
            <a:t>To select a range that fits on a screen:</a:t>
          </a:r>
        </a:p>
        <a:p>
          <a:r>
            <a:rPr lang="en-US" sz="1100">
              <a:solidFill>
                <a:srgbClr val="000000"/>
              </a:solidFill>
            </a:rPr>
            <a:t>
Click the upper left cell</a:t>
          </a:r>
          <a:r>
            <a:rPr lang="en-US" sz="1100" baseline="0">
              <a:solidFill>
                <a:srgbClr val="000000"/>
              </a:solidFill>
            </a:rPr>
            <a:t> </a:t>
          </a:r>
          <a:r>
            <a:rPr lang="en-US" sz="1100">
              <a:solidFill>
                <a:srgbClr val="000000"/>
              </a:solidFill>
            </a:rPr>
            <a:t>of the range and drag to the bottom right cell.</a:t>
          </a:r>
        </a:p>
        <a:p>
          <a:r>
            <a:rPr lang="en-US" sz="1100">
              <a:solidFill>
                <a:srgbClr val="000000"/>
              </a:solidFill>
            </a:rPr>
            <a:t>
Or:</a:t>
          </a:r>
        </a:p>
        <a:p>
          <a:r>
            <a:rPr lang="en-US" sz="1100">
              <a:solidFill>
                <a:srgbClr val="000000"/>
              </a:solidFill>
            </a:rPr>
            <a:t>
Click the upper left cell, hold the Shift key, and click the bottom right cell. </a:t>
          </a:r>
        </a:p>
        <a:p>
          <a:r>
            <a:rPr lang="en-US" sz="1100">
              <a:solidFill>
                <a:srgbClr val="000000"/>
              </a:solidFill>
            </a:rPr>
            <a:t>
Try it! Select the small data range to the right by each of</a:t>
          </a:r>
          <a:r>
            <a:rPr lang="en-US" sz="1100" baseline="0">
              <a:solidFill>
                <a:srgbClr val="000000"/>
              </a:solidFill>
            </a:rPr>
            <a:t> these methods</a:t>
          </a:r>
          <a:r>
            <a:rPr lang="en-US" sz="1100">
              <a:solidFill>
                <a:srgbClr val="000000"/>
              </a:solidFill>
            </a:rPr>
            <a:t>. They</a:t>
          </a:r>
          <a:r>
            <a:rPr lang="en-US" sz="1100" baseline="0">
              <a:solidFill>
                <a:srgbClr val="000000"/>
              </a:solidFill>
            </a:rPr>
            <a:t> are both easy because the range is so small.</a:t>
          </a:r>
          <a:endParaRPr lang="en-US" sz="1100">
            <a:solidFill>
              <a:srgbClr val="000000"/>
            </a:solidFill>
          </a:endParaRPr>
        </a:p>
      </xdr:txBody>
    </xdr:sp>
    <xdr:clientData/>
  </xdr:twoCellAnchor>
  <xdr:twoCellAnchor>
    <xdr:from>
      <xdr:col>1</xdr:col>
      <xdr:colOff>9524</xdr:colOff>
      <xdr:row>28</xdr:row>
      <xdr:rowOff>161925</xdr:rowOff>
    </xdr:from>
    <xdr:to>
      <xdr:col>9</xdr:col>
      <xdr:colOff>0</xdr:colOff>
      <xdr:row>46</xdr:row>
      <xdr:rowOff>180974</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247649" y="5495925"/>
          <a:ext cx="5181601" cy="344804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Selecting a Range That Doesn't Fit on the Screen</a:t>
          </a:r>
        </a:p>
        <a:p>
          <a:endParaRPr lang="en-US" sz="1100">
            <a:solidFill>
              <a:srgbClr val="000000"/>
            </a:solidFill>
            <a:latin typeface="+mn-lt"/>
            <a:ea typeface="+mn-ea"/>
            <a:cs typeface="+mn-cs"/>
          </a:endParaRPr>
        </a:p>
        <a:p>
          <a:r>
            <a:rPr lang="en-US" sz="1100">
              <a:solidFill>
                <a:srgbClr val="000000"/>
              </a:solidFill>
              <a:effectLst/>
              <a:latin typeface="+mn-lt"/>
              <a:ea typeface="+mn-ea"/>
              <a:cs typeface="+mn-cs"/>
            </a:rPr>
            <a:t>Selecting a range with the top-left/bottom-right method</a:t>
          </a:r>
          <a:r>
            <a:rPr lang="en-US" sz="1100" baseline="0">
              <a:solidFill>
                <a:srgbClr val="000000"/>
              </a:solidFill>
              <a:effectLst/>
              <a:latin typeface="+mn-lt"/>
              <a:ea typeface="+mn-ea"/>
              <a:cs typeface="+mn-cs"/>
            </a:rPr>
            <a:t> is</a:t>
          </a:r>
          <a:r>
            <a:rPr lang="en-US" sz="1100">
              <a:solidFill>
                <a:srgbClr val="000000"/>
              </a:solidFill>
              <a:effectLst/>
              <a:latin typeface="+mn-lt"/>
              <a:ea typeface="+mn-ea"/>
              <a:cs typeface="+mn-cs"/>
            </a:rPr>
            <a:t> trickier if you can’t see the whole range on the screen. Dragging, the method most users seem to use, can be frustrating because things scroll by too quickly. You scroll too far, then not far enough, then too far again, and so on. </a:t>
          </a:r>
          <a:r>
            <a:rPr lang="en-US" sz="1100">
              <a:solidFill>
                <a:srgbClr val="000000"/>
              </a:solidFill>
              <a:latin typeface="+mn-lt"/>
              <a:ea typeface="+mn-ea"/>
              <a:cs typeface="+mn-cs"/>
            </a:rPr>
            <a:t>To avoid this endless scrolling </a:t>
          </a:r>
          <a:r>
            <a:rPr lang="en-US" sz="1100" baseline="0">
              <a:solidFill>
                <a:srgbClr val="000000"/>
              </a:solidFill>
              <a:latin typeface="+mn-lt"/>
              <a:ea typeface="+mn-ea"/>
              <a:cs typeface="+mn-cs"/>
            </a:rPr>
            <a:t>, use the following method instead.</a:t>
          </a:r>
        </a:p>
        <a:p>
          <a:endParaRPr lang="en-US" sz="110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latin typeface="+mn-lt"/>
              <a:ea typeface="+mn-ea"/>
              <a:cs typeface="+mn-cs"/>
            </a:rPr>
            <a:t>Split the screen horizontally and vertically. To do this, select any cell in the dat</a:t>
          </a:r>
          <a:r>
            <a:rPr lang="en-US" sz="1100" baseline="0">
              <a:solidFill>
                <a:srgbClr val="000000"/>
              </a:solidFill>
              <a:latin typeface="+mn-lt"/>
              <a:ea typeface="+mn-ea"/>
              <a:cs typeface="+mn-cs"/>
            </a:rPr>
            <a:t>a range and click the Split button on the View ribbon. Then in the bottom right pane, press Ctrl+Down Arrow and then Ctrl+Right Arrow to zoom to the bottom right cell of the data range. </a:t>
          </a:r>
          <a:r>
            <a:rPr lang="en-US" sz="1100" baseline="0">
              <a:solidFill>
                <a:srgbClr val="000000"/>
              </a:solidFill>
              <a:effectLst/>
              <a:latin typeface="+mn-lt"/>
              <a:ea typeface="+mn-ea"/>
              <a:cs typeface="+mn-cs"/>
            </a:rPr>
            <a:t>Now that you can see the upper left and bottom right cells of the range, c</a:t>
          </a:r>
          <a:r>
            <a:rPr lang="en-US" sz="1100">
              <a:solidFill>
                <a:srgbClr val="000000"/>
              </a:solidFill>
              <a:latin typeface="+mn-lt"/>
              <a:ea typeface="+mn-ea"/>
              <a:cs typeface="+mn-cs"/>
            </a:rPr>
            <a:t>lick the upper left cell, hold the Shift key, and click the bottom right cell. Then</a:t>
          </a:r>
          <a:r>
            <a:rPr lang="en-US" sz="1100" baseline="0">
              <a:solidFill>
                <a:srgbClr val="000000"/>
              </a:solidFill>
              <a:latin typeface="+mn-lt"/>
              <a:ea typeface="+mn-ea"/>
              <a:cs typeface="+mn-cs"/>
            </a:rPr>
            <a:t> you can remove the split.</a:t>
          </a:r>
          <a:endParaRPr lang="en-US" sz="1100">
            <a:solidFill>
              <a:srgbClr val="000000"/>
            </a:solidFill>
            <a:latin typeface="+mn-lt"/>
            <a:ea typeface="+mn-ea"/>
            <a:cs typeface="+mn-cs"/>
          </a:endParaRP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Try it! Select the entire data range with the method just described. With a little practice, you should be able to do it in a few seconds.</a:t>
          </a:r>
        </a:p>
      </xdr:txBody>
    </xdr:sp>
    <xdr:clientData/>
  </xdr:twoCellAnchor>
  <xdr:twoCellAnchor>
    <xdr:from>
      <xdr:col>1</xdr:col>
      <xdr:colOff>0</xdr:colOff>
      <xdr:row>2</xdr:row>
      <xdr:rowOff>0</xdr:rowOff>
    </xdr:from>
    <xdr:to>
      <xdr:col>9</xdr:col>
      <xdr:colOff>1</xdr:colOff>
      <xdr:row>10</xdr:row>
      <xdr:rowOff>9525</xdr:rowOff>
    </xdr:to>
    <xdr:sp macro="" textlink="">
      <xdr:nvSpPr>
        <xdr:cNvPr id="5" name="SummaryBox" hidden="1">
          <a:extLst>
            <a:ext uri="{FF2B5EF4-FFF2-40B4-BE49-F238E27FC236}">
              <a16:creationId xmlns:a16="http://schemas.microsoft.com/office/drawing/2014/main" id="{00000000-0008-0000-0C00-000005000000}"/>
            </a:ext>
          </a:extLst>
        </xdr:cNvPr>
        <xdr:cNvSpPr txBox="1"/>
      </xdr:nvSpPr>
      <xdr:spPr>
        <a:xfrm>
          <a:off x="238125" y="381000"/>
          <a:ext cx="5191126" cy="1533525"/>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Summary</a:t>
          </a:r>
        </a:p>
        <a:p>
          <a:endParaRPr lang="en-US" sz="1100" b="1">
            <a:solidFill>
              <a:srgbClr val="000000"/>
            </a:solidFill>
          </a:endParaRPr>
        </a:p>
        <a:p>
          <a:r>
            <a:rPr lang="en-US" sz="1100">
              <a:solidFill>
                <a:srgbClr val="000000"/>
              </a:solidFill>
              <a:effectLst/>
              <a:latin typeface="+mn-lt"/>
              <a:ea typeface="+mn-ea"/>
              <a:cs typeface="+mn-cs"/>
            </a:rPr>
            <a:t>A</a:t>
          </a:r>
          <a:r>
            <a:rPr lang="en-US" sz="1100" baseline="0">
              <a:solidFill>
                <a:srgbClr val="000000"/>
              </a:solidFill>
              <a:effectLst/>
              <a:latin typeface="+mn-lt"/>
              <a:ea typeface="+mn-ea"/>
              <a:cs typeface="+mn-cs"/>
            </a:rPr>
            <a:t> rectangular range is defined by its upper left and lower right cells. This important concept enables you to select a large range very quickly. Splitting the screen often helps, so that you can see the upper left and lower right cells on the screen simultaneously.</a:t>
          </a:r>
          <a:endParaRPr lang="en-US">
            <a:solidFill>
              <a:srgbClr val="000000"/>
            </a:solidFill>
            <a:effectLst/>
          </a:endParaRPr>
        </a:p>
        <a:p>
          <a:endParaRPr lang="en-US" sz="1100" b="1">
            <a:solidFill>
              <a:srgbClr val="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24</xdr:row>
      <xdr:rowOff>180974</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238125" y="380999"/>
          <a:ext cx="5200650" cy="4371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Selecting Multiple (Discontiguous) Ranges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Suppose you want to format more than one range in a certain way. The quickest way is to select all ranges at once and then format them all at once.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select multiple ranges: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Select the first range, press the Ctrl key, select the second range, press the Ctrl key, select the third range, and so 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For example, to select the top two ranges to the right, select cell K3, hold the Shift key and select cell L5 (so now the first range is selected), hold the Ctrl key and select cell N3, and release the Ctrl</a:t>
          </a:r>
          <a:r>
            <a:rPr lang="en-US" sz="1100" baseline="0">
              <a:solidFill>
                <a:srgbClr val="000000"/>
              </a:solidFill>
              <a:latin typeface="+mn-lt"/>
              <a:ea typeface="+mn-ea"/>
              <a:cs typeface="+mn-cs"/>
            </a:rPr>
            <a:t> key. F</a:t>
          </a:r>
          <a:r>
            <a:rPr lang="en-US" sz="1100">
              <a:solidFill>
                <a:srgbClr val="000000"/>
              </a:solidFill>
              <a:latin typeface="+mn-lt"/>
              <a:ea typeface="+mn-ea"/>
              <a:cs typeface="+mn-cs"/>
            </a:rPr>
            <a:t>inally, hold the Shift key and select cell O7.</a:t>
          </a:r>
        </a:p>
        <a:p>
          <a:r>
            <a:rPr lang="en-US" sz="1100">
              <a:solidFill>
                <a:srgbClr val="000000"/>
              </a:solidFill>
              <a:latin typeface="+mn-lt"/>
              <a:ea typeface="+mn-ea"/>
              <a:cs typeface="+mn-cs"/>
            </a:rPr>
            <a:t> </a:t>
          </a:r>
        </a:p>
        <a:p>
          <a:r>
            <a:rPr lang="en-US" sz="1100" b="0">
              <a:solidFill>
                <a:srgbClr val="000000"/>
              </a:solidFill>
              <a:latin typeface="+mn-lt"/>
              <a:ea typeface="+mn-ea"/>
              <a:cs typeface="+mn-cs"/>
            </a:rPr>
            <a:t>Try it! Select all three numeric ranges to the right.</a:t>
          </a:r>
        </a:p>
        <a:p>
          <a:endParaRPr lang="en-US" sz="1100" b="0">
            <a:solidFill>
              <a:srgbClr val="000000"/>
            </a:solidFill>
            <a:latin typeface="+mn-lt"/>
            <a:ea typeface="+mn-ea"/>
            <a:cs typeface="+mn-cs"/>
          </a:endParaRPr>
        </a:p>
        <a:p>
          <a:r>
            <a:rPr lang="en-US" sz="1100">
              <a:solidFill>
                <a:srgbClr val="000000"/>
              </a:solidFill>
              <a:latin typeface="+mn-lt"/>
              <a:ea typeface="+mn-ea"/>
              <a:cs typeface="+mn-cs"/>
            </a:rPr>
            <a:t>Note that in Excel 2007, the highlighting is sometimes hard to see. The shading isn’t as dark as in previous versions of Excel, so you might be fooled into thinking you haven’t really selected multiple ranges. But the above method definitely works, exactly as it always has. (This shading problem was fixed in Excel 2010,</a:t>
          </a:r>
          <a:r>
            <a:rPr lang="en-US" sz="1100" baseline="0">
              <a:solidFill>
                <a:srgbClr val="000000"/>
              </a:solidFill>
              <a:latin typeface="+mn-lt"/>
              <a:ea typeface="+mn-ea"/>
              <a:cs typeface="+mn-cs"/>
            </a:rPr>
            <a:t> so that t</a:t>
          </a:r>
          <a:r>
            <a:rPr lang="en-US" sz="1100">
              <a:solidFill>
                <a:srgbClr val="000000"/>
              </a:solidFill>
              <a:latin typeface="+mn-lt"/>
              <a:ea typeface="+mn-ea"/>
              <a:cs typeface="+mn-cs"/>
            </a:rPr>
            <a:t>he selection </a:t>
          </a:r>
          <a:r>
            <a:rPr lang="en-US" sz="1100" baseline="0">
              <a:solidFill>
                <a:srgbClr val="000000"/>
              </a:solidFill>
              <a:latin typeface="+mn-lt"/>
              <a:ea typeface="+mn-ea"/>
              <a:cs typeface="+mn-cs"/>
            </a:rPr>
            <a:t>is now much more apparent.)</a:t>
          </a:r>
          <a:endParaRPr lang="en-US" sz="1100">
            <a:solidFill>
              <a:srgbClr val="000000"/>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12</xdr:row>
      <xdr:rowOff>3175</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238125" y="381000"/>
          <a:ext cx="5210175" cy="19081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General Copying and Pasting Comments</a:t>
          </a:r>
        </a:p>
        <a:p>
          <a:endParaRPr lang="en-US" sz="1100">
            <a:solidFill>
              <a:srgbClr val="000000"/>
            </a:solidFill>
          </a:endParaRPr>
        </a:p>
        <a:p>
          <a:r>
            <a:rPr lang="en-US" sz="1100">
              <a:solidFill>
                <a:srgbClr val="000000"/>
              </a:solidFill>
            </a:rPr>
            <a:t>Copying and pasting (often formulas) is one of the most frequently performed tasks in Excel, and it can be a real time-waster if it is done inefficiently. For example, many people scroll through a long range to select it, then click the Copy button or a Copy menu item, then scroll again to select a paste range, and finally click the Paste button or a Paste menu item. If this sounds familiar, you can definitely benefit from the tips here. As usual</a:t>
          </a:r>
          <a:r>
            <a:rPr lang="en-US" sz="1100" baseline="0">
              <a:solidFill>
                <a:srgbClr val="000000"/>
              </a:solidFill>
            </a:rPr>
            <a:t> in Microsoft products, there are multiple ways to perform the same task. You can use any or all of the methods described here.</a:t>
          </a:r>
          <a:endParaRPr lang="en-US" sz="1100">
            <a:solidFill>
              <a:srgbClr val="000000"/>
            </a:solidFill>
          </a:endParaRPr>
        </a:p>
      </xdr:txBody>
    </xdr:sp>
    <xdr:clientData/>
  </xdr:twoCellAnchor>
  <xdr:twoCellAnchor>
    <xdr:from>
      <xdr:col>0</xdr:col>
      <xdr:colOff>238124</xdr:colOff>
      <xdr:row>12</xdr:row>
      <xdr:rowOff>190499</xdr:rowOff>
    </xdr:from>
    <xdr:to>
      <xdr:col>9</xdr:col>
      <xdr:colOff>0</xdr:colOff>
      <xdr:row>33</xdr:row>
      <xdr:rowOff>180974</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238124" y="2476499"/>
          <a:ext cx="5210176" cy="3990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Copying and Pasting with the Ctrl+c and Ctrl+v Shortcut</a:t>
          </a:r>
          <a:r>
            <a:rPr lang="en-US" sz="1100" b="1" baseline="0">
              <a:solidFill>
                <a:srgbClr val="000000"/>
              </a:solidFill>
              <a:latin typeface="+mn-lt"/>
              <a:ea typeface="+mn-ea"/>
              <a:cs typeface="+mn-cs"/>
            </a:rPr>
            <a:t> Keys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copy and paste using keyboard shortcuts: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Select the copy range (using one of the efficient selection methods described in the "Selecting" topics</a:t>
          </a:r>
          <a:r>
            <a:rPr lang="en-US" sz="1100" baseline="0">
              <a:solidFill>
                <a:srgbClr val="000000"/>
              </a:solidFill>
              <a:latin typeface="+mn-lt"/>
              <a:ea typeface="+mn-ea"/>
              <a:cs typeface="+mn-cs"/>
            </a:rPr>
            <a:t> of this tutorial</a:t>
          </a:r>
          <a:r>
            <a:rPr lang="en-US" sz="1100">
              <a:solidFill>
                <a:srgbClr val="000000"/>
              </a:solidFill>
              <a:latin typeface="+mn-lt"/>
              <a:ea typeface="+mn-ea"/>
              <a:cs typeface="+mn-cs"/>
            </a:rPr>
            <a:t>), press </a:t>
          </a:r>
          <a:r>
            <a:rPr lang="en-US" sz="1100" b="1">
              <a:solidFill>
                <a:srgbClr val="000000"/>
              </a:solidFill>
              <a:latin typeface="+mn-lt"/>
              <a:ea typeface="+mn-ea"/>
              <a:cs typeface="+mn-cs"/>
            </a:rPr>
            <a:t>Ctrl+c</a:t>
          </a:r>
          <a:r>
            <a:rPr lang="en-US" sz="1100">
              <a:solidFill>
                <a:srgbClr val="000000"/>
              </a:solidFill>
              <a:latin typeface="+mn-lt"/>
              <a:ea typeface="+mn-ea"/>
              <a:cs typeface="+mn-cs"/>
            </a:rPr>
            <a:t> (for copy), select the paste range (again, efficiently), and press </a:t>
          </a:r>
          <a:r>
            <a:rPr lang="en-US" sz="1100" b="1">
              <a:solidFill>
                <a:srgbClr val="000000"/>
              </a:solidFill>
              <a:latin typeface="+mn-lt"/>
              <a:ea typeface="+mn-ea"/>
              <a:cs typeface="+mn-cs"/>
            </a:rPr>
            <a:t>Ctrl+v</a:t>
          </a:r>
          <a:r>
            <a:rPr lang="en-US" sz="1100">
              <a:solidFill>
                <a:srgbClr val="000000"/>
              </a:solidFill>
              <a:latin typeface="+mn-lt"/>
              <a:ea typeface="+mn-ea"/>
              <a:cs typeface="+mn-cs"/>
            </a:rPr>
            <a:t> (for paste).  If you practice pressing Ctrl+c or Ctrl+v with the little finger and index finger of your left hand, it will quickly become automatic.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Of course, you can also click the Copy and Paste buttons on the Home ribbon, but the keyboard shortcuts are faster.</a:t>
          </a:r>
          <a:r>
            <a:rPr lang="en-US" sz="1100" baseline="0">
              <a:solidFill>
                <a:srgbClr val="000000"/>
              </a:solidFill>
              <a:latin typeface="+mn-lt"/>
              <a:ea typeface="+mn-ea"/>
              <a:cs typeface="+mn-cs"/>
            </a:rPr>
            <a:t> Besides, they work on virtually all Windows programs, not just Excel.</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Note that after pressing Ctrl+v, the copy range still has the "marching ants" </a:t>
          </a:r>
          <a:r>
            <a:rPr lang="en-US" sz="1100" baseline="0">
              <a:solidFill>
                <a:srgbClr val="000000"/>
              </a:solidFill>
              <a:latin typeface="+mn-lt"/>
              <a:ea typeface="+mn-ea"/>
              <a:cs typeface="+mn-cs"/>
            </a:rPr>
            <a:t> dotted lines </a:t>
          </a:r>
          <a:r>
            <a:rPr lang="en-US" sz="1100">
              <a:solidFill>
                <a:srgbClr val="000000"/>
              </a:solidFill>
              <a:latin typeface="+mn-lt"/>
              <a:ea typeface="+mn-ea"/>
              <a:cs typeface="+mn-cs"/>
            </a:rPr>
            <a:t>around it, meaning that it could be pasted again. Press Esc key to get rid of the marching ants. </a:t>
          </a: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Try it! Copy the formula in the top gray cell to the right to the entire gray range by using Ctrl+c and Ctrl+v.</a:t>
          </a:r>
        </a:p>
      </xdr:txBody>
    </xdr:sp>
    <xdr:clientData/>
  </xdr:twoCellAnchor>
  <xdr:twoCellAnchor>
    <xdr:from>
      <xdr:col>1</xdr:col>
      <xdr:colOff>0</xdr:colOff>
      <xdr:row>1</xdr:row>
      <xdr:rowOff>190499</xdr:rowOff>
    </xdr:from>
    <xdr:to>
      <xdr:col>9</xdr:col>
      <xdr:colOff>0</xdr:colOff>
      <xdr:row>10</xdr:row>
      <xdr:rowOff>66675</xdr:rowOff>
    </xdr:to>
    <xdr:sp macro="" textlink="">
      <xdr:nvSpPr>
        <xdr:cNvPr id="4" name="SummaryBox" hidden="1">
          <a:extLst>
            <a:ext uri="{FF2B5EF4-FFF2-40B4-BE49-F238E27FC236}">
              <a16:creationId xmlns:a16="http://schemas.microsoft.com/office/drawing/2014/main" id="{00000000-0008-0000-0E00-000004000000}"/>
            </a:ext>
          </a:extLst>
        </xdr:cNvPr>
        <xdr:cNvSpPr txBox="1"/>
      </xdr:nvSpPr>
      <xdr:spPr>
        <a:xfrm>
          <a:off x="238125" y="380999"/>
          <a:ext cx="5210175" cy="1590676"/>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Summary</a:t>
          </a:r>
        </a:p>
        <a:p>
          <a:endParaRPr lang="en-US" sz="1100">
            <a:solidFill>
              <a:srgbClr val="000000"/>
            </a:solidFill>
          </a:endParaRPr>
        </a:p>
        <a:p>
          <a:r>
            <a:rPr lang="en-US" sz="1100">
              <a:solidFill>
                <a:srgbClr val="000000"/>
              </a:solidFill>
            </a:rPr>
            <a:t>This topic is one of the most important topics in the ExcelNow! tutorial. Almost every worksheet you create in Excel involves copying and pasting, so</a:t>
          </a:r>
          <a:r>
            <a:rPr lang="en-US" sz="1100" baseline="0">
              <a:solidFill>
                <a:srgbClr val="000000"/>
              </a:solidFill>
            </a:rPr>
            <a:t> you should master the methods discussed here for </a:t>
          </a:r>
          <a:r>
            <a:rPr lang="en-US" sz="1100" i="1" baseline="0">
              <a:solidFill>
                <a:srgbClr val="000000"/>
              </a:solidFill>
            </a:rPr>
            <a:t>efficient </a:t>
          </a:r>
          <a:r>
            <a:rPr lang="en-US" sz="1100" i="0" baseline="0">
              <a:solidFill>
                <a:srgbClr val="000000"/>
              </a:solidFill>
            </a:rPr>
            <a:t>copying and pasting. These methods are easy, and you should be able to learn them quickly. Then you will use them so often that they will soon become automatic.</a:t>
          </a:r>
          <a:endParaRPr lang="en-US" sz="1100">
            <a:solidFill>
              <a:srgbClr val="000000"/>
            </a:solidFill>
          </a:endParaRPr>
        </a:p>
      </xdr:txBody>
    </xdr:sp>
    <xdr:clientData/>
  </xdr:twoCellAnchor>
  <xdr:twoCellAnchor>
    <xdr:from>
      <xdr:col>1</xdr:col>
      <xdr:colOff>0</xdr:colOff>
      <xdr:row>35</xdr:row>
      <xdr:rowOff>0</xdr:rowOff>
    </xdr:from>
    <xdr:to>
      <xdr:col>9</xdr:col>
      <xdr:colOff>0</xdr:colOff>
      <xdr:row>66</xdr:row>
      <xdr:rowOff>9525</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238125" y="6667500"/>
          <a:ext cx="5210175" cy="59150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1100" b="1">
              <a:solidFill>
                <a:srgbClr val="000000"/>
              </a:solidFill>
              <a:latin typeface="+mn-lt"/>
              <a:ea typeface="+mn-ea"/>
              <a:cs typeface="+mn-cs"/>
            </a:rPr>
            <a:t>Copying with the Ctrl+Enter Shortcut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 frequent task is to enter a formula in one cell and copy it down a column or across a row. There are several </a:t>
          </a:r>
          <a:r>
            <a:rPr lang="en-US" sz="1100" i="1">
              <a:solidFill>
                <a:srgbClr val="000000"/>
              </a:solidFill>
              <a:latin typeface="+mn-lt"/>
              <a:ea typeface="+mn-ea"/>
              <a:cs typeface="+mn-cs"/>
            </a:rPr>
            <a:t>very</a:t>
          </a:r>
          <a:r>
            <a:rPr lang="en-US" sz="1100">
              <a:solidFill>
                <a:srgbClr val="000000"/>
              </a:solidFill>
              <a:latin typeface="+mn-lt"/>
              <a:ea typeface="+mn-ea"/>
              <a:cs typeface="+mn-cs"/>
            </a:rPr>
            <a:t> efficient ways to do this. One</a:t>
          </a:r>
          <a:r>
            <a:rPr lang="en-US" sz="1100" baseline="0">
              <a:solidFill>
                <a:srgbClr val="000000"/>
              </a:solidFill>
              <a:latin typeface="+mn-lt"/>
              <a:ea typeface="+mn-ea"/>
              <a:cs typeface="+mn-cs"/>
            </a:rPr>
            <a:t> way is to use the </a:t>
          </a:r>
          <a:r>
            <a:rPr lang="en-US" sz="1100" b="1">
              <a:solidFill>
                <a:srgbClr val="000000"/>
              </a:solidFill>
              <a:latin typeface="+mn-lt"/>
              <a:ea typeface="+mn-ea"/>
              <a:cs typeface="+mn-cs"/>
            </a:rPr>
            <a:t>Ctrl+Enter </a:t>
          </a:r>
          <a:r>
            <a:rPr lang="en-US" sz="1100" b="0">
              <a:solidFill>
                <a:srgbClr val="000000"/>
              </a:solidFill>
              <a:latin typeface="+mn-lt"/>
              <a:ea typeface="+mn-ea"/>
              <a:cs typeface="+mn-cs"/>
            </a:rPr>
            <a:t>keyboard</a:t>
          </a:r>
          <a:r>
            <a:rPr lang="en-US" sz="1100" b="0" baseline="0">
              <a:solidFill>
                <a:srgbClr val="000000"/>
              </a:solidFill>
              <a:latin typeface="+mn-lt"/>
              <a:ea typeface="+mn-ea"/>
              <a:cs typeface="+mn-cs"/>
            </a:rPr>
            <a:t> shortcut.</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Starting with the top or left cell, select the range where the results will go. (Use the efficient</a:t>
          </a:r>
          <a:r>
            <a:rPr lang="en-US" sz="1100" baseline="0">
              <a:solidFill>
                <a:srgbClr val="000000"/>
              </a:solidFill>
              <a:latin typeface="+mn-lt"/>
              <a:ea typeface="+mn-ea"/>
              <a:cs typeface="+mn-cs"/>
            </a:rPr>
            <a:t> </a:t>
          </a:r>
          <a:r>
            <a:rPr lang="en-US" sz="1100">
              <a:solidFill>
                <a:srgbClr val="000000"/>
              </a:solidFill>
              <a:latin typeface="+mn-lt"/>
              <a:ea typeface="+mn-ea"/>
              <a:cs typeface="+mn-cs"/>
            </a:rPr>
            <a:t>selection methods described earlier, especially if this range is a large one.) Type the typical</a:t>
          </a:r>
          <a:r>
            <a:rPr lang="en-US" sz="1100" baseline="0">
              <a:solidFill>
                <a:srgbClr val="000000"/>
              </a:solidFill>
              <a:latin typeface="+mn-lt"/>
              <a:ea typeface="+mn-ea"/>
              <a:cs typeface="+mn-cs"/>
            </a:rPr>
            <a:t> </a:t>
          </a:r>
          <a:r>
            <a:rPr lang="en-US" sz="1100">
              <a:solidFill>
                <a:srgbClr val="000000"/>
              </a:solidFill>
              <a:latin typeface="+mn-lt"/>
              <a:ea typeface="+mn-ea"/>
              <a:cs typeface="+mn-cs"/>
            </a:rPr>
            <a:t>formula and press </a:t>
          </a:r>
          <a:r>
            <a:rPr lang="en-US" sz="1100" b="1">
              <a:solidFill>
                <a:srgbClr val="000000"/>
              </a:solidFill>
              <a:latin typeface="+mn-lt"/>
              <a:ea typeface="+mn-ea"/>
              <a:cs typeface="+mn-cs"/>
            </a:rPr>
            <a:t>Ctrl+Enter</a:t>
          </a:r>
          <a:r>
            <a:rPr lang="en-US" sz="1100">
              <a:solidFill>
                <a:srgbClr val="000000"/>
              </a:solidFill>
              <a:latin typeface="+mn-lt"/>
              <a:ea typeface="+mn-ea"/>
              <a:cs typeface="+mn-cs"/>
            </a:rPr>
            <a:t> (both keys at</a:t>
          </a:r>
          <a:r>
            <a:rPr lang="en-US" sz="1100" baseline="0">
              <a:solidFill>
                <a:srgbClr val="000000"/>
              </a:solidFill>
              <a:latin typeface="+mn-lt"/>
              <a:ea typeface="+mn-ea"/>
              <a:cs typeface="+mn-cs"/>
            </a:rPr>
            <a:t> once) </a:t>
          </a:r>
          <a:r>
            <a:rPr lang="en-US" sz="1100">
              <a:solidFill>
                <a:srgbClr val="000000"/>
              </a:solidFill>
              <a:latin typeface="+mn-lt"/>
              <a:ea typeface="+mn-ea"/>
              <a:cs typeface="+mn-cs"/>
            </a:rPr>
            <a:t>instead of Enter.</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Fill the entire gray range to the right with Ctrl+Enter. Each cell</a:t>
          </a:r>
          <a:r>
            <a:rPr lang="en-US" sz="1100" b="0" baseline="0">
              <a:solidFill>
                <a:srgbClr val="000000"/>
              </a:solidFill>
              <a:latin typeface="+mn-lt"/>
              <a:ea typeface="+mn-ea"/>
              <a:cs typeface="+mn-cs"/>
            </a:rPr>
            <a:t> should be the product of the two values to its left.</a:t>
          </a:r>
        </a:p>
        <a:p>
          <a:endParaRPr lang="en-US" sz="1100" b="0" baseline="0">
            <a:solidFill>
              <a:srgbClr val="000000"/>
            </a:solidFill>
            <a:latin typeface="+mn-lt"/>
            <a:ea typeface="+mn-ea"/>
            <a:cs typeface="+mn-cs"/>
          </a:endParaRPr>
        </a:p>
        <a:p>
          <a:r>
            <a:rPr lang="en-US" sz="1100">
              <a:solidFill>
                <a:srgbClr val="000000"/>
              </a:solidFill>
              <a:latin typeface="+mn-lt"/>
              <a:ea typeface="+mn-ea"/>
              <a:cs typeface="+mn-cs"/>
            </a:rPr>
            <a:t>Pressing Ctrl+Enter enters what you typed in all of the selected cells (adjusted for relative addresses), so in general, it can be a real time-saver. For example, it can be used to enter the number 10 in a whole range of cells. Just select the range, type 10, and press Ctrl+Enter. </a:t>
          </a:r>
          <a:endParaRPr lang="en-US">
            <a:solidFill>
              <a:srgbClr val="000000"/>
            </a:solidFill>
          </a:endParaRP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Fill the entire blue range to the right with 10 by using Ctrl+Enter.</a:t>
          </a:r>
        </a:p>
        <a:p>
          <a:endParaRPr lang="en-US" sz="1100" b="0">
            <a:solidFill>
              <a:srgbClr val="000000"/>
            </a:solidFill>
            <a:latin typeface="+mn-lt"/>
            <a:ea typeface="+mn-ea"/>
            <a:cs typeface="+mn-cs"/>
          </a:endParaRPr>
        </a:p>
        <a:p>
          <a:r>
            <a:rPr lang="en-US" sz="1100" b="1">
              <a:solidFill>
                <a:srgbClr val="000000"/>
              </a:solidFill>
              <a:latin typeface="+mn-lt"/>
              <a:ea typeface="+mn-ea"/>
              <a:cs typeface="+mn-cs"/>
            </a:rPr>
            <a:t>Note:</a:t>
          </a:r>
          <a:r>
            <a:rPr lang="en-US" sz="1100" b="1" baseline="0">
              <a:solidFill>
                <a:srgbClr val="000000"/>
              </a:solidFill>
              <a:latin typeface="+mn-lt"/>
              <a:ea typeface="+mn-ea"/>
              <a:cs typeface="+mn-cs"/>
            </a:rPr>
            <a:t> </a:t>
          </a:r>
          <a:r>
            <a:rPr lang="en-US" sz="1100" b="0" baseline="0">
              <a:solidFill>
                <a:srgbClr val="000000"/>
              </a:solidFill>
              <a:latin typeface="+mn-lt"/>
              <a:ea typeface="+mn-ea"/>
              <a:cs typeface="+mn-cs"/>
            </a:rPr>
            <a:t>The Ctrl+Enter shortcut has one other use. If you enter a value or a formula in a cell and press Enter, an adjacent cell becomes the next active cell. (The direction depends on the first option in the Advanced group under Excel Options.) However, there are often times when you want the current cell to remain selected. To do this, enter the value and press Ctrl+Enter.</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Try it! Enter the value 1500 in the red cell to the right and press Enter. Which cell is now active? This depends on the first option in the Advanced group of Excel Options on your PC. Whatever cell is active, enter 2000 in it, but this time press Ctrl+Enter. Which cell is now active?</a:t>
          </a:r>
          <a:endParaRPr lang="en-US" sz="1100" b="1">
            <a:solidFill>
              <a:srgbClr val="000000"/>
            </a:solidFill>
            <a:latin typeface="+mn-lt"/>
            <a:ea typeface="+mn-ea"/>
            <a:cs typeface="+mn-cs"/>
          </a:endParaRPr>
        </a:p>
        <a:p>
          <a:endParaRPr lang="en-US" sz="1100" b="0">
            <a:solidFill>
              <a:srgbClr val="000000"/>
            </a:solidFill>
            <a:latin typeface="+mn-lt"/>
            <a:ea typeface="+mn-ea"/>
            <a:cs typeface="+mn-cs"/>
          </a:endParaRPr>
        </a:p>
        <a:p>
          <a:endParaRPr lang="en-US" sz="1100">
            <a:solidFill>
              <a:srgbClr val="000000"/>
            </a:solidFill>
          </a:endParaRPr>
        </a:p>
      </xdr:txBody>
    </xdr:sp>
    <xdr:clientData/>
  </xdr:twoCellAnchor>
  <xdr:twoCellAnchor>
    <xdr:from>
      <xdr:col>1</xdr:col>
      <xdr:colOff>0</xdr:colOff>
      <xdr:row>67</xdr:row>
      <xdr:rowOff>0</xdr:rowOff>
    </xdr:from>
    <xdr:to>
      <xdr:col>9</xdr:col>
      <xdr:colOff>0</xdr:colOff>
      <xdr:row>81</xdr:row>
      <xdr:rowOff>171450</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238125" y="12763500"/>
          <a:ext cx="5210175" cy="283845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1100" b="1" baseline="0">
              <a:solidFill>
                <a:srgbClr val="000000"/>
              </a:solidFill>
              <a:latin typeface="+mn-lt"/>
              <a:ea typeface="+mn-ea"/>
              <a:cs typeface="+mn-cs"/>
            </a:rPr>
            <a:t>Copying by Dragging the AutoFill Handle</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If you place the cursor at the bottom right of a cell, the cursor becomes a plus sign. This is called the </a:t>
          </a:r>
          <a:r>
            <a:rPr lang="en-US" sz="1100" b="1" baseline="0">
              <a:solidFill>
                <a:srgbClr val="000000"/>
              </a:solidFill>
              <a:latin typeface="+mn-lt"/>
              <a:ea typeface="+mn-ea"/>
              <a:cs typeface="+mn-cs"/>
            </a:rPr>
            <a:t>AutoFill handle</a:t>
          </a:r>
          <a:r>
            <a:rPr lang="en-US" sz="1100" b="0" baseline="0">
              <a:solidFill>
                <a:srgbClr val="000000"/>
              </a:solidFill>
              <a:latin typeface="+mn-lt"/>
              <a:ea typeface="+mn-ea"/>
              <a:cs typeface="+mn-cs"/>
            </a:rPr>
            <a:t>. </a:t>
          </a:r>
          <a:r>
            <a:rPr lang="en-US" sz="1100" b="0">
              <a:solidFill>
                <a:srgbClr val="000000"/>
              </a:solidFill>
              <a:latin typeface="+mn-lt"/>
              <a:ea typeface="+mn-ea"/>
              <a:cs typeface="+mn-cs"/>
            </a:rPr>
            <a:t>To copy</a:t>
          </a:r>
          <a:r>
            <a:rPr lang="en-US" sz="1100" b="0" baseline="0">
              <a:solidFill>
                <a:srgbClr val="000000"/>
              </a:solidFill>
              <a:latin typeface="+mn-lt"/>
              <a:ea typeface="+mn-ea"/>
              <a:cs typeface="+mn-cs"/>
            </a:rPr>
            <a:t> a formula down, you can use the AutoFill handle in two different ways. Here is the first.</a:t>
          </a: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To copy with the </a:t>
          </a:r>
          <a:r>
            <a:rPr lang="en-US" sz="1100" b="0" baseline="0">
              <a:solidFill>
                <a:srgbClr val="000000"/>
              </a:solidFill>
              <a:latin typeface="+mn-lt"/>
              <a:ea typeface="+mn-ea"/>
              <a:cs typeface="+mn-cs"/>
            </a:rPr>
            <a:t>AutoFill </a:t>
          </a:r>
          <a:r>
            <a:rPr lang="en-US" sz="1100" b="0">
              <a:solidFill>
                <a:srgbClr val="000000"/>
              </a:solidFill>
              <a:latin typeface="+mn-lt"/>
              <a:ea typeface="+mn-ea"/>
              <a:cs typeface="+mn-cs"/>
            </a:rPr>
            <a:t>handle by dragging:</a:t>
          </a: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Enter the formula in the top or left cell of the intended range. Place the cursor on the </a:t>
          </a:r>
          <a:r>
            <a:rPr lang="en-US" sz="1100" b="0" baseline="0">
              <a:solidFill>
                <a:srgbClr val="000000"/>
              </a:solidFill>
              <a:latin typeface="+mn-lt"/>
              <a:ea typeface="+mn-ea"/>
              <a:cs typeface="+mn-cs"/>
            </a:rPr>
            <a:t>AutoFill </a:t>
          </a:r>
          <a:r>
            <a:rPr lang="en-US" sz="1100" b="0">
              <a:solidFill>
                <a:srgbClr val="000000"/>
              </a:solidFill>
              <a:latin typeface="+mn-lt"/>
              <a:ea typeface="+mn-ea"/>
              <a:cs typeface="+mn-cs"/>
            </a:rPr>
            <a:t>handle at the lower right of this cell, so that the cursor becomes a plus sign, and drag this handle down or across to copy. </a:t>
          </a: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Try it! Copy the formula in the top gray cell to the right to the entire gray range by dragging the </a:t>
          </a:r>
          <a:r>
            <a:rPr lang="en-US" sz="1100" b="0" baseline="0">
              <a:solidFill>
                <a:srgbClr val="000000"/>
              </a:solidFill>
              <a:latin typeface="+mn-lt"/>
              <a:ea typeface="+mn-ea"/>
              <a:cs typeface="+mn-cs"/>
            </a:rPr>
            <a:t>AutoFill </a:t>
          </a:r>
          <a:r>
            <a:rPr lang="en-US" sz="1100" b="0">
              <a:solidFill>
                <a:srgbClr val="000000"/>
              </a:solidFill>
              <a:latin typeface="+mn-lt"/>
              <a:ea typeface="+mn-ea"/>
              <a:cs typeface="+mn-cs"/>
            </a:rPr>
            <a:t>handle.</a:t>
          </a:r>
          <a:endParaRPr lang="en-US" sz="1100" b="0">
            <a:solidFill>
              <a:srgbClr val="000000"/>
            </a:solidFill>
          </a:endParaRPr>
        </a:p>
      </xdr:txBody>
    </xdr:sp>
    <xdr:clientData/>
  </xdr:twoCellAnchor>
  <xdr:twoCellAnchor>
    <xdr:from>
      <xdr:col>1</xdr:col>
      <xdr:colOff>0</xdr:colOff>
      <xdr:row>82</xdr:row>
      <xdr:rowOff>190499</xdr:rowOff>
    </xdr:from>
    <xdr:to>
      <xdr:col>9</xdr:col>
      <xdr:colOff>0</xdr:colOff>
      <xdr:row>107</xdr:row>
      <xdr:rowOff>19050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238125" y="15811499"/>
          <a:ext cx="5210175" cy="459105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1100" b="1">
              <a:solidFill>
                <a:srgbClr val="000000"/>
              </a:solidFill>
              <a:latin typeface="+mn-lt"/>
              <a:ea typeface="+mn-ea"/>
              <a:cs typeface="+mn-cs"/>
            </a:rPr>
            <a:t>Copying by Double-Clicking</a:t>
          </a:r>
          <a:r>
            <a:rPr lang="en-US" sz="1100" b="1" baseline="0">
              <a:solidFill>
                <a:srgbClr val="000000"/>
              </a:solidFill>
              <a:latin typeface="+mn-lt"/>
              <a:ea typeface="+mn-ea"/>
              <a:cs typeface="+mn-cs"/>
            </a:rPr>
            <a:t> the AutoFill Handle</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second way to copy down is to double-click</a:t>
          </a:r>
          <a:r>
            <a:rPr lang="en-US" sz="1100" baseline="0">
              <a:solidFill>
                <a:srgbClr val="000000"/>
              </a:solidFill>
              <a:latin typeface="+mn-lt"/>
              <a:ea typeface="+mn-ea"/>
              <a:cs typeface="+mn-cs"/>
            </a:rPr>
            <a:t> the </a:t>
          </a:r>
          <a:r>
            <a:rPr lang="en-US" sz="1100" b="0" baseline="0">
              <a:solidFill>
                <a:srgbClr val="000000"/>
              </a:solidFill>
              <a:latin typeface="+mn-lt"/>
              <a:ea typeface="+mn-ea"/>
              <a:cs typeface="+mn-cs"/>
            </a:rPr>
            <a:t>AutoFill </a:t>
          </a:r>
          <a:r>
            <a:rPr lang="en-US" sz="1100" baseline="0">
              <a:solidFill>
                <a:srgbClr val="000000"/>
              </a:solidFill>
              <a:latin typeface="+mn-lt"/>
              <a:ea typeface="+mn-ea"/>
              <a:cs typeface="+mn-cs"/>
            </a:rPr>
            <a:t>handle.</a:t>
          </a:r>
        </a:p>
        <a:p>
          <a:endParaRPr lang="en-US" sz="1100" b="0" baseline="0">
            <a:solidFill>
              <a:srgbClr val="000000"/>
            </a:solidFill>
            <a:latin typeface="+mn-lt"/>
            <a:ea typeface="+mn-ea"/>
            <a:cs typeface="+mn-cs"/>
          </a:endParaRPr>
        </a:p>
        <a:p>
          <a:r>
            <a:rPr lang="en-US" sz="1100">
              <a:solidFill>
                <a:srgbClr val="000000"/>
              </a:solidFill>
              <a:latin typeface="+mn-lt"/>
              <a:ea typeface="+mn-ea"/>
              <a:cs typeface="+mn-cs"/>
            </a:rPr>
            <a:t>This method uses Excel’s built-in intelligence, but it works only in certain situations. Let’s say you have numbers in the range A3:B100. You want to enter a formula in cell C3 and copy it down to cell C100. Because this is a very common task, Excel does it for you if you double-click the </a:t>
          </a:r>
          <a:r>
            <a:rPr lang="en-US" sz="1100" b="0" baseline="0">
              <a:solidFill>
                <a:srgbClr val="000000"/>
              </a:solidFill>
              <a:latin typeface="+mn-lt"/>
              <a:ea typeface="+mn-ea"/>
              <a:cs typeface="+mn-cs"/>
            </a:rPr>
            <a:t>AutoFill </a:t>
          </a:r>
          <a:r>
            <a:rPr lang="en-US" sz="1100">
              <a:solidFill>
                <a:srgbClr val="000000"/>
              </a:solidFill>
              <a:latin typeface="+mn-lt"/>
              <a:ea typeface="+mn-ea"/>
              <a:cs typeface="+mn-cs"/>
            </a:rPr>
            <a:t>handle in cell C3. It senses the “filled-up” range in column B and guesses that you want another filled-up range right next to it in column C. If there were no adjacent filled-up range, double-clicking the AutoFill handle wouldn’t work. Also, </a:t>
          </a:r>
          <a:r>
            <a:rPr lang="en-US" sz="1100" baseline="0">
              <a:solidFill>
                <a:srgbClr val="000000"/>
              </a:solidFill>
              <a:latin typeface="+mn-lt"/>
              <a:ea typeface="+mn-ea"/>
              <a:cs typeface="+mn-cs"/>
            </a:rPr>
            <a:t>if there is a missing value (a blank) in, say, cell B56, the AutoFill method might not work the way you want.</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In the </a:t>
          </a:r>
          <a:r>
            <a:rPr lang="en-US" sz="1100" b="0" baseline="0">
              <a:solidFill>
                <a:srgbClr val="000000"/>
              </a:solidFill>
              <a:latin typeface="+mn-lt"/>
              <a:ea typeface="+mn-ea"/>
              <a:cs typeface="+mn-cs"/>
            </a:rPr>
            <a:t>data range to the right, c</a:t>
          </a:r>
          <a:r>
            <a:rPr lang="en-US" sz="1100" b="0">
              <a:solidFill>
                <a:srgbClr val="000000"/>
              </a:solidFill>
              <a:latin typeface="+mn-lt"/>
              <a:ea typeface="+mn-ea"/>
              <a:cs typeface="+mn-cs"/>
            </a:rPr>
            <a:t>opy the formula </a:t>
          </a:r>
          <a:r>
            <a:rPr lang="en-US" sz="1100" b="0">
              <a:solidFill>
                <a:srgbClr val="000000"/>
              </a:solidFill>
              <a:effectLst/>
              <a:latin typeface="+mn-lt"/>
              <a:ea typeface="+mn-ea"/>
              <a:cs typeface="+mn-cs"/>
            </a:rPr>
            <a:t>in the top gray cell to the entire gray range </a:t>
          </a:r>
          <a:r>
            <a:rPr lang="en-US" sz="1100" b="0">
              <a:solidFill>
                <a:srgbClr val="000000"/>
              </a:solidFill>
              <a:latin typeface="+mn-lt"/>
              <a:ea typeface="+mn-ea"/>
              <a:cs typeface="+mn-cs"/>
            </a:rPr>
            <a:t>by double-clicking the AutoFill handle.</a:t>
          </a:r>
        </a:p>
        <a:p>
          <a:endParaRPr lang="en-US" sz="1100" b="0">
            <a:solidFill>
              <a:srgbClr val="000000"/>
            </a:solidFill>
            <a:latin typeface="+mn-lt"/>
            <a:ea typeface="+mn-ea"/>
            <a:cs typeface="+mn-cs"/>
          </a:endParaRPr>
        </a:p>
        <a:p>
          <a:r>
            <a:rPr lang="en-US" sz="1100" b="1">
              <a:solidFill>
                <a:srgbClr val="000000"/>
              </a:solidFill>
              <a:latin typeface="+mn-lt"/>
              <a:ea typeface="+mn-ea"/>
              <a:cs typeface="+mn-cs"/>
            </a:rPr>
            <a:t>Notes: </a:t>
          </a:r>
          <a:r>
            <a:rPr lang="en-US" sz="1100" b="0">
              <a:solidFill>
                <a:srgbClr val="000000"/>
              </a:solidFill>
              <a:latin typeface="+mn-lt"/>
              <a:ea typeface="+mn-ea"/>
              <a:cs typeface="+mn-cs"/>
            </a:rPr>
            <a:t>For some odd reason, double-clicking</a:t>
          </a:r>
          <a:r>
            <a:rPr lang="en-US" sz="1100" b="0" baseline="0">
              <a:solidFill>
                <a:srgbClr val="000000"/>
              </a:solidFill>
              <a:latin typeface="+mn-lt"/>
              <a:ea typeface="+mn-ea"/>
              <a:cs typeface="+mn-cs"/>
            </a:rPr>
            <a:t> the AutoFill handle works only if you are copying </a:t>
          </a:r>
          <a:r>
            <a:rPr lang="en-US" sz="1100" b="0" i="1" baseline="0">
              <a:solidFill>
                <a:srgbClr val="000000"/>
              </a:solidFill>
              <a:latin typeface="+mn-lt"/>
              <a:ea typeface="+mn-ea"/>
              <a:cs typeface="+mn-cs"/>
            </a:rPr>
            <a:t>down </a:t>
          </a:r>
          <a:r>
            <a:rPr lang="en-US" sz="1100" b="0" i="0" baseline="0">
              <a:solidFill>
                <a:srgbClr val="000000"/>
              </a:solidFill>
              <a:latin typeface="+mn-lt"/>
              <a:ea typeface="+mn-ea"/>
              <a:cs typeface="+mn-cs"/>
            </a:rPr>
            <a:t>a column. It doesn't work if you are copying </a:t>
          </a:r>
          <a:r>
            <a:rPr lang="en-US" sz="1100" b="0" i="1" baseline="0">
              <a:solidFill>
                <a:srgbClr val="000000"/>
              </a:solidFill>
              <a:latin typeface="+mn-lt"/>
              <a:ea typeface="+mn-ea"/>
              <a:cs typeface="+mn-cs"/>
            </a:rPr>
            <a:t>across </a:t>
          </a:r>
          <a:r>
            <a:rPr lang="en-US" sz="1100" b="0" i="0" baseline="0">
              <a:solidFill>
                <a:srgbClr val="000000"/>
              </a:solidFill>
              <a:latin typeface="+mn-lt"/>
              <a:ea typeface="+mn-ea"/>
              <a:cs typeface="+mn-cs"/>
            </a:rPr>
            <a:t>a row (although you </a:t>
          </a:r>
          <a:r>
            <a:rPr lang="en-US" sz="1100" b="0" i="1" baseline="0">
              <a:solidFill>
                <a:srgbClr val="000000"/>
              </a:solidFill>
              <a:latin typeface="+mn-lt"/>
              <a:ea typeface="+mn-ea"/>
              <a:cs typeface="+mn-cs"/>
            </a:rPr>
            <a:t>can </a:t>
          </a:r>
          <a:r>
            <a:rPr lang="en-US" sz="1100" b="0" i="0" baseline="0">
              <a:solidFill>
                <a:srgbClr val="000000"/>
              </a:solidFill>
              <a:latin typeface="+mn-lt"/>
              <a:ea typeface="+mn-ea"/>
              <a:cs typeface="+mn-cs"/>
            </a:rPr>
            <a:t>drag the AutoFill handle across a row). It would be nice if this functionality were eventually changed in Excel. We'll see. However, it </a:t>
          </a:r>
          <a:r>
            <a:rPr lang="en-US" sz="1100" b="0" i="1" baseline="0">
              <a:solidFill>
                <a:srgbClr val="000000"/>
              </a:solidFill>
              <a:latin typeface="+mn-lt"/>
              <a:ea typeface="+mn-ea"/>
              <a:cs typeface="+mn-cs"/>
            </a:rPr>
            <a:t>does </a:t>
          </a:r>
          <a:r>
            <a:rPr lang="en-US" sz="1100" b="0" i="0" baseline="0">
              <a:solidFill>
                <a:srgbClr val="000000"/>
              </a:solidFill>
              <a:latin typeface="+mn-lt"/>
              <a:ea typeface="+mn-ea"/>
              <a:cs typeface="+mn-cs"/>
            </a:rPr>
            <a:t>work if you are entering the formulas in a column to the </a:t>
          </a:r>
          <a:r>
            <a:rPr lang="en-US" sz="1100" b="0" i="1" baseline="0">
              <a:solidFill>
                <a:srgbClr val="000000"/>
              </a:solidFill>
              <a:latin typeface="+mn-lt"/>
              <a:ea typeface="+mn-ea"/>
              <a:cs typeface="+mn-cs"/>
            </a:rPr>
            <a:t>left </a:t>
          </a:r>
          <a:r>
            <a:rPr lang="en-US" sz="1100" b="0" i="0" baseline="0">
              <a:solidFill>
                <a:srgbClr val="000000"/>
              </a:solidFill>
              <a:latin typeface="+mn-lt"/>
              <a:ea typeface="+mn-ea"/>
              <a:cs typeface="+mn-cs"/>
            </a:rPr>
            <a:t>of the data, that is, if the gray range were in column J instead of column M.</a:t>
          </a:r>
          <a:endParaRPr lang="en-US" sz="1100" b="1">
            <a:solidFill>
              <a:srgbClr val="000000"/>
            </a:solidFill>
          </a:endParaRPr>
        </a:p>
      </xdr:txBody>
    </xdr:sp>
    <xdr:clientData/>
  </xdr:twoCellAnchor>
  <xdr:twoCellAnchor>
    <xdr:from>
      <xdr:col>1</xdr:col>
      <xdr:colOff>0</xdr:colOff>
      <xdr:row>108</xdr:row>
      <xdr:rowOff>0</xdr:rowOff>
    </xdr:from>
    <xdr:to>
      <xdr:col>9</xdr:col>
      <xdr:colOff>0</xdr:colOff>
      <xdr:row>119</xdr:row>
      <xdr:rowOff>0</xdr:rowOff>
    </xdr:to>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238125" y="20574000"/>
          <a:ext cx="5210175" cy="2095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1100" b="1">
              <a:solidFill>
                <a:srgbClr val="000000"/>
              </a:solidFill>
              <a:latin typeface="+mn-lt"/>
              <a:ea typeface="+mn-ea"/>
              <a:cs typeface="+mn-cs"/>
            </a:rPr>
            <a:t>Copying by Ctrl+Dragging an Entire</a:t>
          </a:r>
          <a:r>
            <a:rPr lang="en-US" sz="1100" b="1" baseline="0">
              <a:solidFill>
                <a:srgbClr val="000000"/>
              </a:solidFill>
              <a:latin typeface="+mn-lt"/>
              <a:ea typeface="+mn-ea"/>
              <a:cs typeface="+mn-cs"/>
            </a:rPr>
            <a:t> Range</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One final way to copy</a:t>
          </a:r>
          <a:r>
            <a:rPr lang="en-US" sz="1100" baseline="0">
              <a:solidFill>
                <a:srgbClr val="000000"/>
              </a:solidFill>
              <a:latin typeface="+mn-lt"/>
              <a:ea typeface="+mn-ea"/>
              <a:cs typeface="+mn-cs"/>
            </a:rPr>
            <a:t> a range is to select it, hold down the Ctrl key, place the cursor on any edge of the range so that it becomes a four-way arrow, and drag to where you want to paste it. Because you're holding the Ctrl key, you should see a small plus sign as you drag. This means that you are making a copy.</a:t>
          </a:r>
        </a:p>
        <a:p>
          <a:endParaRPr lang="en-US" sz="1100" b="1" baseline="0">
            <a:solidFill>
              <a:srgbClr val="000000"/>
            </a:solidFill>
            <a:latin typeface="+mn-lt"/>
            <a:ea typeface="+mn-ea"/>
            <a:cs typeface="+mn-cs"/>
          </a:endParaRPr>
        </a:p>
        <a:p>
          <a:r>
            <a:rPr lang="en-US" sz="1100" b="0" baseline="0">
              <a:solidFill>
                <a:srgbClr val="000000"/>
              </a:solidFill>
              <a:latin typeface="+mn-lt"/>
              <a:ea typeface="+mn-ea"/>
              <a:cs typeface="+mn-cs"/>
            </a:rPr>
            <a:t>Try it! The gray range to the right has numbers in columns K and L, and formulas in column M. Use the method in this text box to copy the entire gray range, using the red cell as the top left cell of the paste range.</a:t>
          </a:r>
          <a:endParaRPr lang="en-US" sz="1100" b="0">
            <a:solidFill>
              <a:srgbClr val="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238124</xdr:colOff>
      <xdr:row>1</xdr:row>
      <xdr:rowOff>190498</xdr:rowOff>
    </xdr:from>
    <xdr:to>
      <xdr:col>9</xdr:col>
      <xdr:colOff>0</xdr:colOff>
      <xdr:row>28</xdr:row>
      <xdr:rowOff>171450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38124" y="380998"/>
          <a:ext cx="5172076" cy="5124452"/>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Cutting and Pasting</a:t>
          </a:r>
        </a:p>
        <a:p>
          <a:endParaRPr lang="en-US" sz="1100">
            <a:solidFill>
              <a:srgbClr val="000000"/>
            </a:solidFill>
            <a:latin typeface="+mn-lt"/>
            <a:ea typeface="+mn-ea"/>
            <a:cs typeface="+mn-cs"/>
          </a:endParaRPr>
        </a:p>
        <a:p>
          <a:r>
            <a:rPr lang="en-US" sz="1100">
              <a:solidFill>
                <a:srgbClr val="000000"/>
              </a:solidFill>
              <a:latin typeface="+mn-lt"/>
              <a:ea typeface="+mn-ea"/>
              <a:cs typeface="+mn-cs"/>
            </a:rPr>
            <a:t>Often you would like to move data (or shapes, such as text boxes) from one location to another.</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move (cut and paste):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Select the range (or shape) to be cut, press </a:t>
          </a:r>
          <a:r>
            <a:rPr lang="en-US" sz="1100" b="1">
              <a:solidFill>
                <a:srgbClr val="000000"/>
              </a:solidFill>
              <a:latin typeface="+mn-lt"/>
              <a:ea typeface="+mn-ea"/>
              <a:cs typeface="+mn-cs"/>
            </a:rPr>
            <a:t>Ctrl+x</a:t>
          </a:r>
          <a:r>
            <a:rPr lang="en-US" sz="1100">
              <a:solidFill>
                <a:srgbClr val="000000"/>
              </a:solidFill>
              <a:latin typeface="+mn-lt"/>
              <a:ea typeface="+mn-ea"/>
              <a:cs typeface="+mn-cs"/>
            </a:rPr>
            <a:t> (for cutting), select the upper left corner of the paste range, and press Ctrl+v. (The little finger/index finger combination on your left hand is good for pressing Ctrl+x or</a:t>
          </a:r>
          <a:r>
            <a:rPr lang="en-US" sz="1100" baseline="0">
              <a:solidFill>
                <a:srgbClr val="000000"/>
              </a:solidFill>
              <a:latin typeface="+mn-lt"/>
              <a:ea typeface="+mn-ea"/>
              <a:cs typeface="+mn-cs"/>
            </a:rPr>
            <a:t> Ctrl+v</a:t>
          </a:r>
          <a:r>
            <a:rPr lang="en-US" sz="1100">
              <a:solidFill>
                <a:srgbClr val="000000"/>
              </a:solidFill>
              <a:latin typeface="+mn-lt"/>
              <a:ea typeface="+mn-ea"/>
              <a:cs typeface="+mn-cs"/>
            </a:rPr>
            <a: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As with copying and pasting, ribbon buttons can be used instead of key combinations, but the key combinations are quicker. Also, note that you need only select the upper left cell of the paste range. Excel knows that the shape of the paste range must be the same as the shape of the cut range.</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Move the gray range one row down. </a:t>
          </a:r>
          <a:r>
            <a:rPr lang="en-US" sz="1100" b="0" baseline="0">
              <a:solidFill>
                <a:srgbClr val="000000"/>
              </a:solidFill>
              <a:latin typeface="+mn-lt"/>
              <a:ea typeface="+mn-ea"/>
              <a:cs typeface="+mn-cs"/>
            </a:rPr>
            <a:t>(You might want to do this so that you can add labels above the numbers.) </a:t>
          </a:r>
          <a:r>
            <a:rPr lang="en-US" sz="1100" b="0">
              <a:solidFill>
                <a:srgbClr val="000000"/>
              </a:solidFill>
              <a:latin typeface="+mn-lt"/>
              <a:ea typeface="+mn-ea"/>
              <a:cs typeface="+mn-cs"/>
            </a:rPr>
            <a:t>Watch how relative addresses affect the eventual formulas in column M.</a:t>
          </a: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There</a:t>
          </a:r>
          <a:r>
            <a:rPr lang="en-US" sz="1100" b="0" baseline="0">
              <a:solidFill>
                <a:srgbClr val="000000"/>
              </a:solidFill>
              <a:latin typeface="+mn-lt"/>
              <a:ea typeface="+mn-ea"/>
              <a:cs typeface="+mn-cs"/>
            </a:rPr>
            <a:t> is an even quicker way to move a range. Select the range you want to move, put the cursor on an edge of the range so that it becomes a 4-way arrow, and drag the range to where you want it.</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Try it! Use the 4-way arrow method to move the range back to where it was originally, with cell K3 as its top left cell.</a:t>
          </a:r>
          <a:endParaRPr lang="en-US" sz="1100" b="0">
            <a:solidFill>
              <a:srgbClr val="000000"/>
            </a:solidFill>
            <a:latin typeface="+mn-lt"/>
            <a:ea typeface="+mn-ea"/>
            <a:cs typeface="+mn-cs"/>
          </a:endParaRPr>
        </a:p>
      </xdr:txBody>
    </xdr:sp>
    <xdr:clientData/>
  </xdr:twoCellAnchor>
  <xdr:twoCellAnchor>
    <xdr:from>
      <xdr:col>1</xdr:col>
      <xdr:colOff>0</xdr:colOff>
      <xdr:row>2</xdr:row>
      <xdr:rowOff>0</xdr:rowOff>
    </xdr:from>
    <xdr:to>
      <xdr:col>9</xdr:col>
      <xdr:colOff>1</xdr:colOff>
      <xdr:row>8</xdr:row>
      <xdr:rowOff>133352</xdr:rowOff>
    </xdr:to>
    <xdr:sp macro="" textlink="">
      <xdr:nvSpPr>
        <xdr:cNvPr id="3" name="SummaryBox" hidden="1">
          <a:extLst>
            <a:ext uri="{FF2B5EF4-FFF2-40B4-BE49-F238E27FC236}">
              <a16:creationId xmlns:a16="http://schemas.microsoft.com/office/drawing/2014/main" id="{00000000-0008-0000-0F00-000003000000}"/>
            </a:ext>
          </a:extLst>
        </xdr:cNvPr>
        <xdr:cNvSpPr txBox="1"/>
      </xdr:nvSpPr>
      <xdr:spPr>
        <a:xfrm>
          <a:off x="238125" y="381000"/>
          <a:ext cx="5172076" cy="1276352"/>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Summary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You cut a range or an object to move it to a different location. Just remember the keystroke combinations Ctrl+x for cutting and Ctrl+v</a:t>
          </a:r>
          <a:r>
            <a:rPr lang="en-US" sz="1100" baseline="0">
              <a:solidFill>
                <a:srgbClr val="000000"/>
              </a:solidFill>
              <a:latin typeface="+mn-lt"/>
              <a:ea typeface="+mn-ea"/>
              <a:cs typeface="+mn-cs"/>
            </a:rPr>
            <a:t> for pasting. You can also drag to move, as explained here.</a:t>
          </a:r>
          <a:endParaRPr lang="en-US" sz="1100" b="0">
            <a:solidFill>
              <a:srgbClr val="000000"/>
            </a:solidFill>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0</xdr:colOff>
      <xdr:row>36</xdr:row>
      <xdr:rowOff>19051</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238125" y="381001"/>
          <a:ext cx="4876800" cy="649605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Paste Special Options</a:t>
          </a:r>
          <a:endParaRPr lang="en-US" sz="1100" b="1" baseline="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When</a:t>
          </a:r>
          <a:r>
            <a:rPr lang="en-US" sz="1100" baseline="0">
              <a:solidFill>
                <a:srgbClr val="000000"/>
              </a:solidFill>
              <a:latin typeface="+mn-lt"/>
              <a:ea typeface="+mn-ea"/>
              <a:cs typeface="+mn-cs"/>
            </a:rPr>
            <a:t> you do a "regular" paste with Ctrl+v or one of the equivalent methods discussed in the Copying and Pasting  topic of this tutorial, several things are pasted to the paste range: (1) if a copied cell has a value or text, it is pasted; (2) if a copied cell has a formula, the formula is pasted, adjusted for relative and absolute addresses; (3) the number formatting of any copied cell is pasted;  (4) other formats of the copied cell, including font, background color, and border, are pasted. This is what you expect, and this is why you usually use Ctrl+v or an equivalent method to paste.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However, Excel contains many paste variations in its Paste Special options. One of the most common is to copy formulas and paste them as values, but there are quite a few other options.</a:t>
          </a:r>
        </a:p>
        <a:p>
          <a:endParaRPr lang="en-US" sz="1100" baseline="0">
            <a:solidFill>
              <a:srgbClr val="000000"/>
            </a:solidFill>
            <a:latin typeface="+mn-lt"/>
            <a:ea typeface="+mn-ea"/>
            <a:cs typeface="+mn-cs"/>
          </a:endParaRPr>
        </a:p>
        <a:p>
          <a:r>
            <a:rPr lang="en-US" sz="1100" baseline="0">
              <a:solidFill>
                <a:schemeClr val="dk1"/>
              </a:solidFill>
              <a:effectLst/>
              <a:latin typeface="+mn-lt"/>
              <a:ea typeface="+mn-ea"/>
              <a:cs typeface="+mn-cs"/>
            </a:rPr>
            <a:t>The Paste Special user interface has evolved over recent versions of Excel, but </a:t>
          </a:r>
          <a:r>
            <a:rPr lang="en-US" sz="1100" baseline="0">
              <a:solidFill>
                <a:srgbClr val="000000"/>
              </a:solidFill>
              <a:latin typeface="+mn-lt"/>
              <a:ea typeface="+mn-ea"/>
              <a:cs typeface="+mn-cs"/>
            </a:rPr>
            <a:t>the options remained about the same. Is it more user-friendly now than in the past? You can be the judge of that. However, one really nice feature introduced in Excel 2010 is that if you copy a range, select a paste range, and then hover your mouse over any of the Paste Special icons, you immediately see what the pasted version will look like, without committing to the paste.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Before continuing, be aware that one other way to get to Paste Special options is to copy and then right-click. This option was available in pre-2007 versions of Excel, and it continues to be available. In addition, starting in Excel 2007, you can go directly to the Paste Special dialog box with the </a:t>
          </a:r>
          <a:r>
            <a:rPr lang="en-US" sz="1100" b="1" baseline="0">
              <a:solidFill>
                <a:srgbClr val="000000"/>
              </a:solidFill>
              <a:latin typeface="+mn-lt"/>
              <a:ea typeface="+mn-ea"/>
              <a:cs typeface="+mn-cs"/>
            </a:rPr>
            <a:t>Ctrl+Alt+v</a:t>
          </a:r>
          <a:r>
            <a:rPr lang="en-US" sz="1100" baseline="0">
              <a:solidFill>
                <a:srgbClr val="000000"/>
              </a:solidFill>
              <a:latin typeface="+mn-lt"/>
              <a:ea typeface="+mn-ea"/>
              <a:cs typeface="+mn-cs"/>
            </a:rPr>
            <a:t> shortcut.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rest of this worksheet explains and illustrates some of the Paste Special options, using both the Paste Special dialog box and the gallery of icons under the Paste dropdown. Note that one Paste Special option, transposing, is discussed in the Transposing a Range topic of the tutorial.</a:t>
          </a:r>
        </a:p>
      </xdr:txBody>
    </xdr:sp>
    <xdr:clientData/>
  </xdr:twoCellAnchor>
  <xdr:twoCellAnchor>
    <xdr:from>
      <xdr:col>1</xdr:col>
      <xdr:colOff>0</xdr:colOff>
      <xdr:row>61</xdr:row>
      <xdr:rowOff>190499</xdr:rowOff>
    </xdr:from>
    <xdr:to>
      <xdr:col>8</xdr:col>
      <xdr:colOff>596900</xdr:colOff>
      <xdr:row>101</xdr:row>
      <xdr:rowOff>180975</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238125" y="11810999"/>
          <a:ext cx="4864100" cy="76104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Pasting Special as Values</a:t>
          </a:r>
        </a:p>
        <a:p>
          <a:endParaRPr lang="en-US" sz="1100">
            <a:solidFill>
              <a:srgbClr val="000000"/>
            </a:solidFill>
          </a:endParaRPr>
        </a:p>
        <a:p>
          <a:r>
            <a:rPr lang="en-US" sz="1100">
              <a:solidFill>
                <a:srgbClr val="000000"/>
              </a:solidFill>
            </a:rPr>
            <a:t>You often have a range of cells that contain formulas, and you would like to replace the formulas with the values they produce. Usually, you paste these values </a:t>
          </a:r>
          <a:r>
            <a:rPr lang="en-US" sz="1100" i="1">
              <a:solidFill>
                <a:srgbClr val="000000"/>
              </a:solidFill>
            </a:rPr>
            <a:t>over</a:t>
          </a:r>
          <a:r>
            <a:rPr lang="en-US" sz="1100">
              <a:solidFill>
                <a:srgbClr val="000000"/>
              </a:solidFill>
            </a:rPr>
            <a:t> the copy range, that is, you overwrite the formulas with values. However, it is also possible to select </a:t>
          </a:r>
          <a:r>
            <a:rPr lang="en-US" sz="1100" i="0">
              <a:solidFill>
                <a:srgbClr val="000000"/>
              </a:solidFill>
            </a:rPr>
            <a:t>another</a:t>
          </a:r>
          <a:r>
            <a:rPr lang="en-US" sz="1100">
              <a:solidFill>
                <a:srgbClr val="000000"/>
              </a:solidFill>
            </a:rPr>
            <a:t> range for the paste range. This is totally up to you.</a:t>
          </a:r>
        </a:p>
        <a:p>
          <a:r>
            <a:rPr lang="en-US" sz="1100">
              <a:solidFill>
                <a:srgbClr val="000000"/>
              </a:solidFill>
            </a:rPr>
            <a:t>
To copy formulas and paste as values:</a:t>
          </a:r>
        </a:p>
        <a:p>
          <a:r>
            <a:rPr lang="en-US" sz="1100">
              <a:solidFill>
                <a:srgbClr val="000000"/>
              </a:solidFill>
            </a:rPr>
            <a:t>
Copy the range with formulas with Ctrl+c, and select the range where you want to paste the values,</a:t>
          </a:r>
          <a:r>
            <a:rPr lang="en-US" sz="1100" baseline="0">
              <a:solidFill>
                <a:srgbClr val="000000"/>
              </a:solidFill>
            </a:rPr>
            <a:t> </a:t>
          </a:r>
          <a:r>
            <a:rPr lang="en-US" sz="1100">
              <a:solidFill>
                <a:srgbClr val="000000"/>
              </a:solidFill>
            </a:rPr>
            <a:t>often the same as the copy range. Then select the Paste dropdown on the Home ribbon, and select one of the "Paste Values" options in the third row of icons. Alternatively, press </a:t>
          </a:r>
          <a:r>
            <a:rPr lang="en-US" sz="1100" b="1">
              <a:solidFill>
                <a:srgbClr val="000000"/>
              </a:solidFill>
            </a:rPr>
            <a:t>Ctrl+Alt+v</a:t>
          </a:r>
          <a:r>
            <a:rPr lang="en-US" sz="1100">
              <a:solidFill>
                <a:srgbClr val="000000"/>
              </a:solidFill>
            </a:rPr>
            <a:t> to open the Paste Special dialog box and</a:t>
          </a:r>
          <a:r>
            <a:rPr lang="en-US" sz="1100" baseline="0">
              <a:solidFill>
                <a:srgbClr val="000000"/>
              </a:solidFill>
            </a:rPr>
            <a:t> select one of the "Values" options.</a:t>
          </a:r>
          <a:endParaRPr lang="en-US" sz="1100">
            <a:solidFill>
              <a:srgbClr val="000000"/>
            </a:solidFill>
          </a:endParaRPr>
        </a:p>
        <a:p>
          <a:r>
            <a:rPr lang="en-US" sz="1100">
              <a:solidFill>
                <a:srgbClr val="000000"/>
              </a:solidFill>
            </a:rPr>
            <a:t>
Try it! Copy the top gray range to the right and paste it over itself as values</a:t>
          </a:r>
          <a:r>
            <a:rPr lang="en-US" sz="1100" i="0" baseline="0">
              <a:solidFill>
                <a:srgbClr val="000000"/>
              </a:solidFill>
            </a:rPr>
            <a:t>.  Then </a:t>
          </a:r>
          <a:r>
            <a:rPr lang="en-US" sz="1100">
              <a:solidFill>
                <a:srgbClr val="000000"/>
              </a:solidFill>
            </a:rPr>
            <a:t>check that the paste range</a:t>
          </a:r>
          <a:r>
            <a:rPr lang="en-US" sz="1100" baseline="0">
              <a:solidFill>
                <a:srgbClr val="000000"/>
              </a:solidFill>
            </a:rPr>
            <a:t> contains</a:t>
          </a:r>
          <a:r>
            <a:rPr lang="en-US" sz="1100">
              <a:solidFill>
                <a:srgbClr val="000000"/>
              </a:solidFill>
            </a:rPr>
            <a:t> values,</a:t>
          </a:r>
          <a:r>
            <a:rPr lang="en-US" sz="1100" baseline="0">
              <a:solidFill>
                <a:srgbClr val="000000"/>
              </a:solidFill>
            </a:rPr>
            <a:t> not formulas. </a:t>
          </a:r>
        </a:p>
        <a:p>
          <a:endParaRPr lang="en-US" sz="1100" baseline="0">
            <a:solidFill>
              <a:srgbClr val="000000"/>
            </a:solidFill>
          </a:endParaRPr>
        </a:p>
        <a:p>
          <a:r>
            <a:rPr lang="en-US" sz="1100" baseline="0">
              <a:solidFill>
                <a:srgbClr val="000000"/>
              </a:solidFill>
            </a:rPr>
            <a:t>Try it again! Copy the </a:t>
          </a:r>
          <a:r>
            <a:rPr lang="en-US" sz="1100" i="0" baseline="0">
              <a:solidFill>
                <a:srgbClr val="000000"/>
              </a:solidFill>
              <a:effectLst/>
              <a:latin typeface="+mn-lt"/>
              <a:ea typeface="+mn-ea"/>
              <a:cs typeface="+mn-cs"/>
            </a:rPr>
            <a:t>bottom gray range to the right and select a cell in column O for pasting. Then hover the mouse over the three "Paste Values" options in the third row of Paste Special icons. You should see clearly how they differ. Eventually, click the one you prefer.</a:t>
          </a:r>
          <a:endParaRPr lang="en-US" sz="1100" baseline="0">
            <a:solidFill>
              <a:srgbClr val="000000"/>
            </a:solidFill>
          </a:endParaRPr>
        </a:p>
        <a:p>
          <a:endParaRPr lang="en-US" sz="1100" baseline="0">
            <a:solidFill>
              <a:srgbClr val="000000"/>
            </a:solidFill>
          </a:endParaRPr>
        </a:p>
        <a:p>
          <a:r>
            <a:rPr lang="en-US" sz="1100" baseline="0">
              <a:solidFill>
                <a:srgbClr val="000000"/>
              </a:solidFill>
            </a:rPr>
            <a:t>Here is something interesting about the examples you just tried. In the first example, it doesn't matter which of the three icons in the third row you choose. The gray background and dollar formatting are retained because they start this way, and pasting special doesn't change them. However, in the second example, when you paste the bottom gray range to a range that starts with plain formatting, it </a:t>
          </a:r>
          <a:r>
            <a:rPr lang="en-US" sz="1100" i="1" baseline="0">
              <a:solidFill>
                <a:srgbClr val="000000"/>
              </a:solidFill>
            </a:rPr>
            <a:t>does </a:t>
          </a:r>
          <a:r>
            <a:rPr lang="en-US" sz="1100" i="0" baseline="0">
              <a:solidFill>
                <a:srgbClr val="000000"/>
              </a:solidFill>
            </a:rPr>
            <a:t>matter which "Paste Values" option you choose.</a:t>
          </a:r>
        </a:p>
        <a:p>
          <a:endParaRPr lang="en-US" sz="1100" i="0" baseline="0">
            <a:solidFill>
              <a:srgbClr val="000000"/>
            </a:solidFill>
          </a:endParaRPr>
        </a:p>
        <a:p>
          <a:r>
            <a:rPr lang="en-US" sz="1100" b="1" i="0" baseline="0">
              <a:solidFill>
                <a:srgbClr val="000000"/>
              </a:solidFill>
            </a:rPr>
            <a:t>Shortcut tip: </a:t>
          </a:r>
          <a:r>
            <a:rPr lang="en-US" sz="1100" b="0" i="0" baseline="0">
              <a:solidFill>
                <a:srgbClr val="000000"/>
              </a:solidFill>
            </a:rPr>
            <a:t>If you paste values over formulas frequenty, as many users do, there is a quick keyboard shortcut you might want to memorize. It is actually based on the menu system from Excel 2003, but it still works fine. First, press </a:t>
          </a:r>
          <a:r>
            <a:rPr lang="en-US" sz="1100" b="1" i="0" baseline="0">
              <a:solidFill>
                <a:srgbClr val="000000"/>
              </a:solidFill>
            </a:rPr>
            <a:t>Ctrl+c </a:t>
          </a:r>
          <a:r>
            <a:rPr lang="en-US" sz="1100" b="0" i="0" baseline="0">
              <a:solidFill>
                <a:srgbClr val="000000"/>
              </a:solidFill>
            </a:rPr>
            <a:t>to copy. Then press </a:t>
          </a:r>
          <a:r>
            <a:rPr lang="en-US" sz="1100" b="1" i="0" baseline="0">
              <a:solidFill>
                <a:srgbClr val="000000"/>
              </a:solidFill>
            </a:rPr>
            <a:t>Alt+e</a:t>
          </a:r>
          <a:r>
            <a:rPr lang="en-US" sz="1100" b="0" i="0" baseline="0">
              <a:solidFill>
                <a:srgbClr val="000000"/>
              </a:solidFill>
            </a:rPr>
            <a:t> and then </a:t>
          </a:r>
          <a:r>
            <a:rPr lang="en-US" sz="1100" b="1" i="0" baseline="0">
              <a:solidFill>
                <a:srgbClr val="000000"/>
              </a:solidFill>
            </a:rPr>
            <a:t>s</a:t>
          </a:r>
          <a:r>
            <a:rPr lang="en-US" sz="1100" b="0" i="0" baseline="0">
              <a:solidFill>
                <a:srgbClr val="000000"/>
              </a:solidFill>
            </a:rPr>
            <a:t> to open the Paste Special dialog box. Finally, press the </a:t>
          </a:r>
          <a:r>
            <a:rPr lang="en-US" sz="1100" b="1" i="0" baseline="0">
              <a:solidFill>
                <a:srgbClr val="000000"/>
              </a:solidFill>
            </a:rPr>
            <a:t>Down Arrow </a:t>
          </a:r>
          <a:r>
            <a:rPr lang="en-US" sz="1100" b="0" i="0" baseline="0">
              <a:solidFill>
                <a:srgbClr val="000000"/>
              </a:solidFill>
            </a:rPr>
            <a:t>key twice and then </a:t>
          </a:r>
          <a:r>
            <a:rPr lang="en-US" sz="1100" b="1" i="0" baseline="0">
              <a:solidFill>
                <a:srgbClr val="000000"/>
              </a:solidFill>
            </a:rPr>
            <a:t>Enter </a:t>
          </a:r>
          <a:r>
            <a:rPr lang="en-US" sz="1100" b="0" i="0" baseline="0">
              <a:solidFill>
                <a:srgbClr val="000000"/>
              </a:solidFill>
            </a:rPr>
            <a:t>to choose Values option. Here is the entire keystroke sequence. With some practice, you'll be able to do it in your sleep!</a:t>
          </a:r>
        </a:p>
        <a:p>
          <a:endParaRPr lang="en-US" sz="1100" b="1">
            <a:solidFill>
              <a:srgbClr val="000000"/>
            </a:solidFill>
          </a:endParaRPr>
        </a:p>
        <a:p>
          <a:r>
            <a:rPr lang="en-US" sz="1100" b="1">
              <a:solidFill>
                <a:srgbClr val="000000"/>
              </a:solidFill>
            </a:rPr>
            <a:t>Ctrl+c</a:t>
          </a:r>
          <a:r>
            <a:rPr lang="en-US" sz="1100" b="1" baseline="0">
              <a:solidFill>
                <a:srgbClr val="000000"/>
              </a:solidFill>
            </a:rPr>
            <a:t> Alt+e s Down arrow Down arrow Enter</a:t>
          </a:r>
          <a:endParaRPr lang="en-US" sz="1100" b="1">
            <a:solidFill>
              <a:srgbClr val="000000"/>
            </a:solidFill>
          </a:endParaRPr>
        </a:p>
      </xdr:txBody>
    </xdr:sp>
    <xdr:clientData/>
  </xdr:twoCellAnchor>
  <xdr:twoCellAnchor>
    <xdr:from>
      <xdr:col>1</xdr:col>
      <xdr:colOff>0</xdr:colOff>
      <xdr:row>102</xdr:row>
      <xdr:rowOff>190499</xdr:rowOff>
    </xdr:from>
    <xdr:to>
      <xdr:col>9</xdr:col>
      <xdr:colOff>0</xdr:colOff>
      <xdr:row>116</xdr:row>
      <xdr:rowOff>0</xdr:rowOff>
    </xdr:to>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238125" y="19621499"/>
          <a:ext cx="4876800" cy="24765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Pasting Special</a:t>
          </a:r>
          <a:r>
            <a:rPr lang="en-US" sz="1100" b="1" baseline="0">
              <a:solidFill>
                <a:srgbClr val="000000"/>
              </a:solidFill>
            </a:rPr>
            <a:t>: </a:t>
          </a:r>
          <a:r>
            <a:rPr lang="en-US" sz="1100" b="1">
              <a:solidFill>
                <a:srgbClr val="000000"/>
              </a:solidFill>
            </a:rPr>
            <a:t>Formulas Only, Not Formats</a:t>
          </a:r>
        </a:p>
        <a:p>
          <a:endParaRPr lang="en-US" sz="1100">
            <a:solidFill>
              <a:srgbClr val="000000"/>
            </a:solidFill>
          </a:endParaRPr>
        </a:p>
        <a:p>
          <a:r>
            <a:rPr lang="en-US" sz="1100">
              <a:solidFill>
                <a:srgbClr val="000000"/>
              </a:solidFill>
            </a:rPr>
            <a:t>Sometimes you want to paste formulas to a</a:t>
          </a:r>
          <a:r>
            <a:rPr lang="en-US" sz="1100" baseline="0">
              <a:solidFill>
                <a:srgbClr val="000000"/>
              </a:solidFill>
            </a:rPr>
            <a:t> range, but you don't want to change the formatting of the paste range. You can do this in Excel 2010 or 2013 with the </a:t>
          </a:r>
          <a:r>
            <a:rPr lang="en-US" sz="1100" i="1" baseline="0">
              <a:solidFill>
                <a:srgbClr val="000000"/>
              </a:solidFill>
            </a:rPr>
            <a:t>f</a:t>
          </a:r>
          <a:r>
            <a:rPr lang="en-US" sz="1100" b="0" i="1" baseline="-25000">
              <a:solidFill>
                <a:srgbClr val="000000"/>
              </a:solidFill>
            </a:rPr>
            <a:t>x</a:t>
          </a:r>
          <a:r>
            <a:rPr lang="en-US" sz="1100" baseline="0">
              <a:solidFill>
                <a:srgbClr val="000000"/>
              </a:solidFill>
            </a:rPr>
            <a:t> icon in the first row of Paste Special icons, or you can do it </a:t>
          </a:r>
          <a:r>
            <a:rPr lang="en-US" sz="1100" baseline="0">
              <a:solidFill>
                <a:srgbClr val="000000"/>
              </a:solidFill>
              <a:effectLst/>
              <a:latin typeface="+mn-lt"/>
              <a:ea typeface="+mn-ea"/>
              <a:cs typeface="+mn-cs"/>
            </a:rPr>
            <a:t>in the Paste Special dialog box </a:t>
          </a:r>
          <a:r>
            <a:rPr lang="en-US" sz="1100" baseline="0">
              <a:solidFill>
                <a:srgbClr val="000000"/>
              </a:solidFill>
            </a:rPr>
            <a:t>with the Formulas option.</a:t>
          </a:r>
          <a:endParaRPr lang="en-US" sz="1100">
            <a:solidFill>
              <a:srgbClr val="000000"/>
            </a:solidFill>
          </a:endParaRPr>
        </a:p>
        <a:p>
          <a:endParaRPr lang="en-US" sz="1100">
            <a:solidFill>
              <a:srgbClr val="000000"/>
            </a:solidFill>
          </a:endParaRPr>
        </a:p>
        <a:p>
          <a:r>
            <a:rPr lang="en-US" sz="1100">
              <a:solidFill>
                <a:srgbClr val="000000"/>
              </a:solidFill>
            </a:rPr>
            <a:t>Try it! The gray range to the right</a:t>
          </a:r>
          <a:r>
            <a:rPr lang="en-US" sz="1100" baseline="0">
              <a:solidFill>
                <a:srgbClr val="000000"/>
              </a:solidFill>
            </a:rPr>
            <a:t> contains formulas and various formatting. Paste these formulas to column O, but don't paste the formats. Again, it is instructive to copy the formulas, select a cell in column O for pasting, and hover the mouse over the options in the first row of the Paste Special icons to see their differences.</a:t>
          </a:r>
          <a:endParaRPr lang="en-US" sz="1100">
            <a:solidFill>
              <a:srgbClr val="000000"/>
            </a:solidFill>
          </a:endParaRPr>
        </a:p>
      </xdr:txBody>
    </xdr:sp>
    <xdr:clientData/>
  </xdr:twoCellAnchor>
  <xdr:twoCellAnchor>
    <xdr:from>
      <xdr:col>1</xdr:col>
      <xdr:colOff>0</xdr:colOff>
      <xdr:row>117</xdr:row>
      <xdr:rowOff>0</xdr:rowOff>
    </xdr:from>
    <xdr:to>
      <xdr:col>9</xdr:col>
      <xdr:colOff>0</xdr:colOff>
      <xdr:row>136</xdr:row>
      <xdr:rowOff>0</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238125" y="22288500"/>
          <a:ext cx="4876800" cy="3619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Pasting Special: Formats Only</a:t>
          </a:r>
        </a:p>
        <a:p>
          <a:endParaRPr lang="en-US" sz="1100">
            <a:solidFill>
              <a:srgbClr val="000000"/>
            </a:solidFill>
          </a:endParaRPr>
        </a:p>
        <a:p>
          <a:r>
            <a:rPr lang="en-US" sz="1100">
              <a:solidFill>
                <a:srgbClr val="000000"/>
              </a:solidFill>
            </a:rPr>
            <a:t>You frequently</a:t>
          </a:r>
          <a:r>
            <a:rPr lang="en-US" sz="1100" baseline="0">
              <a:solidFill>
                <a:srgbClr val="000000"/>
              </a:solidFill>
            </a:rPr>
            <a:t> </a:t>
          </a:r>
          <a:r>
            <a:rPr lang="en-US" sz="1100">
              <a:solidFill>
                <a:srgbClr val="000000"/>
              </a:solidFill>
            </a:rPr>
            <a:t>want to copy </a:t>
          </a:r>
          <a:r>
            <a:rPr lang="en-US" sz="1100" i="1">
              <a:solidFill>
                <a:srgbClr val="000000"/>
              </a:solidFill>
            </a:rPr>
            <a:t>only </a:t>
          </a:r>
          <a:r>
            <a:rPr lang="en-US" sz="1100" i="0">
              <a:solidFill>
                <a:srgbClr val="000000"/>
              </a:solidFill>
            </a:rPr>
            <a:t>the formatting of a range.</a:t>
          </a:r>
        </a:p>
        <a:p>
          <a:endParaRPr lang="en-US" sz="1100" i="0" baseline="0">
            <a:solidFill>
              <a:srgbClr val="000000"/>
            </a:solidFill>
          </a:endParaRPr>
        </a:p>
        <a:p>
          <a:r>
            <a:rPr lang="en-US" sz="1100" i="0" baseline="0">
              <a:solidFill>
                <a:srgbClr val="000000"/>
              </a:solidFill>
            </a:rPr>
            <a:t>One rather long way to do this is to select the range, press Ctrl+c, select the paste range, and select either the first icon from the fourth row of the Paste Special icons or the Formats option from Paste Special dialog box. </a:t>
          </a:r>
        </a:p>
        <a:p>
          <a:endParaRPr lang="en-US" sz="1100" i="0" baseline="0">
            <a:solidFill>
              <a:srgbClr val="000000"/>
            </a:solidFill>
          </a:endParaRPr>
        </a:p>
        <a:p>
          <a:r>
            <a:rPr lang="en-US" sz="1100" i="0" baseline="0">
              <a:solidFill>
                <a:srgbClr val="000000"/>
              </a:solidFill>
            </a:rPr>
            <a:t>However, a quicker alternative to this method, and one that you should definitely use, is to use the </a:t>
          </a:r>
          <a:r>
            <a:rPr lang="en-US" sz="1100" b="1" i="0" baseline="0">
              <a:solidFill>
                <a:srgbClr val="000000"/>
              </a:solidFill>
            </a:rPr>
            <a:t>Format Painter </a:t>
          </a:r>
          <a:r>
            <a:rPr lang="en-US" sz="1100" i="0" baseline="0">
              <a:solidFill>
                <a:srgbClr val="000000"/>
              </a:solidFill>
            </a:rPr>
            <a:t>button next to the Paste dropdown, shown to the right. Select a cell with the format you want to copy, click the paint brush, and click a cell (or drag a range) that you want to format. Note that if you </a:t>
          </a:r>
          <a:r>
            <a:rPr lang="en-US" sz="1100" i="1" baseline="0">
              <a:solidFill>
                <a:srgbClr val="000000"/>
              </a:solidFill>
            </a:rPr>
            <a:t>double-click </a:t>
          </a:r>
          <a:r>
            <a:rPr lang="en-US" sz="1100" i="0" baseline="0">
              <a:solidFill>
                <a:srgbClr val="000000"/>
              </a:solidFill>
            </a:rPr>
            <a:t>the paint brush, you can copy the format multiple times. Press the Esc key when you are finished. </a:t>
          </a:r>
        </a:p>
        <a:p>
          <a:endParaRPr lang="en-US" sz="110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baseline="0">
              <a:solidFill>
                <a:srgbClr val="000000"/>
              </a:solidFill>
              <a:effectLst/>
              <a:latin typeface="+mn-lt"/>
              <a:ea typeface="+mn-ea"/>
              <a:cs typeface="+mn-cs"/>
            </a:rPr>
            <a:t>Try it! Copy the formats (numbers formats, font, background, and border) in column K to column M. Don't copy the values, just the formats. Then enter some values in column M to check that the formatting is correct.</a:t>
          </a:r>
          <a:endParaRPr lang="en-US">
            <a:solidFill>
              <a:srgbClr val="000000"/>
            </a:solidFill>
            <a:effectLst/>
          </a:endParaRPr>
        </a:p>
      </xdr:txBody>
    </xdr:sp>
    <xdr:clientData/>
  </xdr:twoCellAnchor>
  <xdr:twoCellAnchor>
    <xdr:from>
      <xdr:col>1</xdr:col>
      <xdr:colOff>0</xdr:colOff>
      <xdr:row>136</xdr:row>
      <xdr:rowOff>190498</xdr:rowOff>
    </xdr:from>
    <xdr:to>
      <xdr:col>9</xdr:col>
      <xdr:colOff>0</xdr:colOff>
      <xdr:row>157</xdr:row>
      <xdr:rowOff>190499</xdr:rowOff>
    </xdr:to>
    <xdr:sp macro="" textlink="">
      <xdr:nvSpPr>
        <xdr:cNvPr id="6" name="TextBox 5">
          <a:extLst>
            <a:ext uri="{FF2B5EF4-FFF2-40B4-BE49-F238E27FC236}">
              <a16:creationId xmlns:a16="http://schemas.microsoft.com/office/drawing/2014/main" id="{00000000-0008-0000-1000-000006000000}"/>
            </a:ext>
          </a:extLst>
        </xdr:cNvPr>
        <xdr:cNvSpPr txBox="1"/>
      </xdr:nvSpPr>
      <xdr:spPr>
        <a:xfrm>
          <a:off x="238125" y="26098498"/>
          <a:ext cx="4876800" cy="40005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Paste</a:t>
          </a:r>
          <a:r>
            <a:rPr lang="en-US" sz="1100" b="1" baseline="0">
              <a:solidFill>
                <a:srgbClr val="000000"/>
              </a:solidFill>
            </a:rPr>
            <a:t> Special: </a:t>
          </a:r>
          <a:r>
            <a:rPr lang="en-US" sz="1100" b="1">
              <a:solidFill>
                <a:srgbClr val="000000"/>
              </a:solidFill>
            </a:rPr>
            <a:t>Multiplying (or Adding, Subtracting, Dividing)</a:t>
          </a:r>
          <a:r>
            <a:rPr lang="en-US" sz="1100" b="1" baseline="0">
              <a:solidFill>
                <a:srgbClr val="000000"/>
              </a:solidFill>
            </a:rPr>
            <a:t> by a Constant</a:t>
          </a:r>
          <a:endParaRPr lang="en-US" sz="1100" b="1">
            <a:solidFill>
              <a:srgbClr val="000000"/>
            </a:solidFill>
          </a:endParaRPr>
        </a:p>
        <a:p>
          <a:endParaRPr lang="en-US" sz="1100">
            <a:solidFill>
              <a:srgbClr val="000000"/>
            </a:solidFill>
          </a:endParaRPr>
        </a:p>
        <a:p>
          <a:r>
            <a:rPr lang="en-US" sz="1100">
              <a:solidFill>
                <a:srgbClr val="000000"/>
              </a:solidFill>
            </a:rPr>
            <a:t>Sometimes you would like to multipy each number in a range by a constant. For example, if</a:t>
          </a:r>
          <a:r>
            <a:rPr lang="en-US" sz="1100" baseline="0">
              <a:solidFill>
                <a:srgbClr val="000000"/>
              </a:solidFill>
            </a:rPr>
            <a:t> you have revenues expressed in thousands of dollars, you might want to multiply each value by 1000 so that they are expressed in dollars. Fortunately, you do this </a:t>
          </a:r>
          <a:r>
            <a:rPr lang="en-US" sz="1100" i="1" baseline="0">
              <a:solidFill>
                <a:srgbClr val="000000"/>
              </a:solidFill>
            </a:rPr>
            <a:t>without </a:t>
          </a:r>
          <a:r>
            <a:rPr lang="en-US" sz="1100" i="0" baseline="0">
              <a:solidFill>
                <a:srgbClr val="000000"/>
              </a:solidFill>
            </a:rPr>
            <a:t>any formulas!</a:t>
          </a:r>
          <a:endParaRPr lang="en-US" sz="1100" baseline="0">
            <a:solidFill>
              <a:srgbClr val="000000"/>
            </a:solidFill>
          </a:endParaRPr>
        </a:p>
        <a:p>
          <a:endParaRPr lang="en-US" sz="1100" baseline="0">
            <a:solidFill>
              <a:srgbClr val="000000"/>
            </a:solidFill>
          </a:endParaRPr>
        </a:p>
        <a:p>
          <a:r>
            <a:rPr lang="en-US" sz="1100" baseline="0">
              <a:solidFill>
                <a:srgbClr val="000000"/>
              </a:solidFill>
            </a:rPr>
            <a:t>To multiply a range by a constant:</a:t>
          </a:r>
        </a:p>
        <a:p>
          <a:endParaRPr lang="en-US" sz="1100" baseline="0">
            <a:solidFill>
              <a:srgbClr val="000000"/>
            </a:solidFill>
          </a:endParaRPr>
        </a:p>
        <a:p>
          <a:r>
            <a:rPr lang="en-US" sz="1100" baseline="0">
              <a:solidFill>
                <a:srgbClr val="000000"/>
              </a:solidFill>
            </a:rPr>
            <a:t>Enter the constant in a blank cell, and copy this cell. Then select the range of values to multiply and select Multiply </a:t>
          </a:r>
          <a:r>
            <a:rPr lang="en-US" sz="1100" i="0" baseline="0">
              <a:solidFill>
                <a:srgbClr val="000000"/>
              </a:solidFill>
              <a:latin typeface="+mn-lt"/>
              <a:ea typeface="+mn-ea"/>
              <a:cs typeface="+mn-cs"/>
            </a:rPr>
            <a:t>from the Paste Special dialog box. </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This same method can also be used to add, subtract, or divide by a constant. However, note that you </a:t>
          </a:r>
          <a:r>
            <a:rPr lang="en-US" sz="1100" i="1" baseline="0">
              <a:solidFill>
                <a:srgbClr val="000000"/>
              </a:solidFill>
              <a:latin typeface="+mn-lt"/>
              <a:ea typeface="+mn-ea"/>
              <a:cs typeface="+mn-cs"/>
            </a:rPr>
            <a:t>do </a:t>
          </a:r>
          <a:r>
            <a:rPr lang="en-US" sz="1100" i="0" baseline="0">
              <a:solidFill>
                <a:srgbClr val="000000"/>
              </a:solidFill>
              <a:latin typeface="+mn-lt"/>
              <a:ea typeface="+mn-ea"/>
              <a:cs typeface="+mn-cs"/>
            </a:rPr>
            <a:t>need to do this from the Paste Special dialog box. These options aren't available on the Paste icon gallery.</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Try it! Multiply each value in the range to the right by 1000. Then restore them to their original values by dividing each value by 1000. Notice that no formulas are involved; the numbers simply change. So once you are finished, you can delete the multiplier from the cell where you entered it.</a:t>
          </a:r>
          <a:endParaRPr lang="en-US" sz="1100">
            <a:solidFill>
              <a:srgbClr val="000000"/>
            </a:solidFill>
          </a:endParaRPr>
        </a:p>
      </xdr:txBody>
    </xdr:sp>
    <xdr:clientData/>
  </xdr:twoCellAnchor>
  <xdr:twoCellAnchor>
    <xdr:from>
      <xdr:col>1</xdr:col>
      <xdr:colOff>0</xdr:colOff>
      <xdr:row>37</xdr:row>
      <xdr:rowOff>0</xdr:rowOff>
    </xdr:from>
    <xdr:to>
      <xdr:col>9</xdr:col>
      <xdr:colOff>0</xdr:colOff>
      <xdr:row>61</xdr:row>
      <xdr:rowOff>0</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238125" y="7048500"/>
          <a:ext cx="4876800" cy="4572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Paste Special Icons</a:t>
          </a:r>
          <a:endParaRPr lang="en-US" sz="1100" b="1" baseline="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A lot of users are not too happy with the Excel 2013 (or 2010) gallery of Paste Special icons. Althoug</a:t>
          </a:r>
          <a:r>
            <a:rPr lang="en-US" sz="1100" baseline="0">
              <a:solidFill>
                <a:srgbClr val="000000"/>
              </a:solidFill>
              <a:latin typeface="+mn-lt"/>
              <a:ea typeface="+mn-ea"/>
              <a:cs typeface="+mn-cs"/>
            </a:rPr>
            <a:t>h you get tool tips when you hover the mouse over any of them, they are fairly small icons, and they can certainly be confusing. Therefore, many users jump right to the Paste Special dialog box where everything is spelled out in words. You might want to do this as well, but you might also want to learn what these new icons do. They are explained briefly, row by row, to the right. For more details on any of them, see the cell comments in column N.</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Many of these icons have the same functionality as the corresponding items in the Paste Special dialog box. However, the dialog box has some items with no corresponding icons and vice versa. In any case, there is no need to memorize all of the options. The ones illustrated below are the ones you will probably use most often, and you can always return to this worksheet or online help for others you might occasionally use.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By the way, the options you see depend on what is currently copied. For example, if nothing is copied, the entire Paste button is disabled. If a range of cells (or a single cell) is copied, all of the icons are shown. If a chart or a shape (a text box, a rectangle, a picture, etc.) is copied, only three of the icons are shown.</a:t>
          </a:r>
          <a:endParaRPr lang="en-US" sz="1100">
            <a:solidFill>
              <a:srgbClr val="000000"/>
            </a:solidFill>
            <a:latin typeface="+mn-lt"/>
            <a:ea typeface="+mn-ea"/>
            <a:cs typeface="+mn-cs"/>
          </a:endParaRPr>
        </a:p>
      </xdr:txBody>
    </xdr:sp>
    <xdr:clientData/>
  </xdr:twoCellAnchor>
  <xdr:twoCellAnchor>
    <xdr:from>
      <xdr:col>1</xdr:col>
      <xdr:colOff>0</xdr:colOff>
      <xdr:row>2</xdr:row>
      <xdr:rowOff>0</xdr:rowOff>
    </xdr:from>
    <xdr:to>
      <xdr:col>9</xdr:col>
      <xdr:colOff>0</xdr:colOff>
      <xdr:row>16</xdr:row>
      <xdr:rowOff>95250</xdr:rowOff>
    </xdr:to>
    <xdr:sp macro="" textlink="">
      <xdr:nvSpPr>
        <xdr:cNvPr id="8" name="SummaryBox" hidden="1">
          <a:extLst>
            <a:ext uri="{FF2B5EF4-FFF2-40B4-BE49-F238E27FC236}">
              <a16:creationId xmlns:a16="http://schemas.microsoft.com/office/drawing/2014/main" id="{00000000-0008-0000-1000-000008000000}"/>
            </a:ext>
          </a:extLst>
        </xdr:cNvPr>
        <xdr:cNvSpPr txBox="1"/>
      </xdr:nvSpPr>
      <xdr:spPr>
        <a:xfrm>
          <a:off x="238125" y="381000"/>
          <a:ext cx="4876800" cy="2762250"/>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Summary</a:t>
          </a:r>
        </a:p>
        <a:p>
          <a:endParaRPr lang="en-US" sz="1100" b="1" baseline="0">
            <a:solidFill>
              <a:srgbClr val="000000"/>
            </a:solidFill>
            <a:latin typeface="+mn-lt"/>
            <a:ea typeface="+mn-ea"/>
            <a:cs typeface="+mn-cs"/>
          </a:endParaRPr>
        </a:p>
        <a:p>
          <a:r>
            <a:rPr lang="en-US" sz="1100" b="0" baseline="0">
              <a:solidFill>
                <a:srgbClr val="000000"/>
              </a:solidFill>
              <a:latin typeface="+mn-lt"/>
              <a:ea typeface="+mn-ea"/>
              <a:cs typeface="+mn-cs"/>
            </a:rPr>
            <a:t>As you gain more experience in Excel, you will find that you not only copy and paste more, but that you use one of several "paste special" options for pasting. These give you more control over what gets pasted, such as values, formulas, and/or formats. These paste special options have been available in previous versions of Excel, but changes to the user interface, especially the one introduced in Excel 2010, make it easier for you to test the various options </a:t>
          </a:r>
          <a:r>
            <a:rPr lang="en-US" sz="1100" b="0" i="1" baseline="0">
              <a:solidFill>
                <a:srgbClr val="000000"/>
              </a:solidFill>
              <a:latin typeface="+mn-lt"/>
              <a:ea typeface="+mn-ea"/>
              <a:cs typeface="+mn-cs"/>
            </a:rPr>
            <a:t>before </a:t>
          </a:r>
          <a:r>
            <a:rPr lang="en-US" sz="1100" b="0" i="0" baseline="0">
              <a:solidFill>
                <a:srgbClr val="000000"/>
              </a:solidFill>
              <a:latin typeface="+mn-lt"/>
              <a:ea typeface="+mn-ea"/>
              <a:cs typeface="+mn-cs"/>
            </a:rPr>
            <a:t>you commit to a paste. This allows you to choose the option that best meets your needs in any particular situation.</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You can get to the paste special options from the Home ribbon or with the Ctrl+Alt+v shortcut.</a:t>
          </a:r>
          <a:endParaRPr lang="en-US" sz="1100" b="0" baseline="0">
            <a:solidFill>
              <a:srgbClr val="000000"/>
            </a:solidFill>
            <a:latin typeface="+mn-lt"/>
            <a:ea typeface="+mn-ea"/>
            <a:cs typeface="+mn-cs"/>
          </a:endParaRPr>
        </a:p>
        <a:p>
          <a:endParaRPr lang="en-US" sz="1100">
            <a:solidFill>
              <a:srgbClr val="000000"/>
            </a:solidFill>
            <a:latin typeface="+mn-lt"/>
            <a:ea typeface="+mn-ea"/>
            <a:cs typeface="+mn-cs"/>
          </a:endParaRPr>
        </a:p>
      </xdr:txBody>
    </xdr:sp>
    <xdr:clientData/>
  </xdr:twoCellAnchor>
  <xdr:twoCellAnchor editAs="oneCell">
    <xdr:from>
      <xdr:col>10</xdr:col>
      <xdr:colOff>9525</xdr:colOff>
      <xdr:row>18</xdr:row>
      <xdr:rowOff>9525</xdr:rowOff>
    </xdr:from>
    <xdr:to>
      <xdr:col>16</xdr:col>
      <xdr:colOff>276225</xdr:colOff>
      <xdr:row>34</xdr:row>
      <xdr:rowOff>161925</xdr:rowOff>
    </xdr:to>
    <xdr:pic>
      <xdr:nvPicPr>
        <xdr:cNvPr id="9" name="Picture 8" descr="C:\Users\Chris\Dropbox\ExcelNow\Images\PasteSpecial.gif">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3438525"/>
          <a:ext cx="3924300"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609599</xdr:colOff>
      <xdr:row>3</xdr:row>
      <xdr:rowOff>0</xdr:rowOff>
    </xdr:from>
    <xdr:to>
      <xdr:col>12</xdr:col>
      <xdr:colOff>9524</xdr:colOff>
      <xdr:row>16</xdr:row>
      <xdr:rowOff>93971</xdr:rowOff>
    </xdr:to>
    <xdr:pic>
      <xdr:nvPicPr>
        <xdr:cNvPr id="10" name="Picture 9" descr="C:\Users\Chris\Dropbox\ExcelNow\Images\PasteSpecial2013.gif">
          <a:extLst>
            <a:ext uri="{FF2B5EF4-FFF2-40B4-BE49-F238E27FC236}">
              <a16:creationId xmlns:a16="http://schemas.microsoft.com/office/drawing/2014/main" id="{00000000-0008-0000-1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4524" y="571500"/>
          <a:ext cx="1228725" cy="257047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12</xdr:col>
      <xdr:colOff>475593</xdr:colOff>
      <xdr:row>39</xdr:row>
      <xdr:rowOff>0</xdr:rowOff>
    </xdr:to>
    <xdr:pic>
      <xdr:nvPicPr>
        <xdr:cNvPr id="11" name="Picture 10" descr="C:\Users\Chris\Dropbox\ExcelNow\Images\PasteSpecialRow1.gif">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4525" y="7048500"/>
          <a:ext cx="1694793" cy="3810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12</xdr:col>
      <xdr:colOff>0</xdr:colOff>
      <xdr:row>45</xdr:row>
      <xdr:rowOff>3313</xdr:rowOff>
    </xdr:to>
    <xdr:pic>
      <xdr:nvPicPr>
        <xdr:cNvPr id="12" name="Picture 11" descr="C:\Users\Chris\Dropbox\ExcelNow\Images\PasteSpecialRow2.gif">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24525" y="8191500"/>
          <a:ext cx="1219200" cy="384313"/>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47</xdr:row>
      <xdr:rowOff>190499</xdr:rowOff>
    </xdr:from>
    <xdr:to>
      <xdr:col>11</xdr:col>
      <xdr:colOff>561975</xdr:colOff>
      <xdr:row>49</xdr:row>
      <xdr:rowOff>187426</xdr:rowOff>
    </xdr:to>
    <xdr:pic>
      <xdr:nvPicPr>
        <xdr:cNvPr id="13" name="Picture 12" descr="C:\Users\Chris\Dropbox\ExcelNow\Images\PasteSpecialRow3.gif">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24525" y="9143999"/>
          <a:ext cx="1171575" cy="377927"/>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53</xdr:row>
      <xdr:rowOff>0</xdr:rowOff>
    </xdr:from>
    <xdr:to>
      <xdr:col>12</xdr:col>
      <xdr:colOff>317938</xdr:colOff>
      <xdr:row>54</xdr:row>
      <xdr:rowOff>180975</xdr:rowOff>
    </xdr:to>
    <xdr:pic>
      <xdr:nvPicPr>
        <xdr:cNvPr id="14" name="Picture 13" descr="C:\Users\Chris\Dropbox\ExcelNow\Images\PasteSpecialRow4.gif">
          <a:extLst>
            <a:ext uri="{FF2B5EF4-FFF2-40B4-BE49-F238E27FC236}">
              <a16:creationId xmlns:a16="http://schemas.microsoft.com/office/drawing/2014/main" id="{00000000-0008-0000-1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24525" y="10096500"/>
          <a:ext cx="1537138" cy="37147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118</xdr:row>
      <xdr:rowOff>9525</xdr:rowOff>
    </xdr:from>
    <xdr:to>
      <xdr:col>12</xdr:col>
      <xdr:colOff>304800</xdr:colOff>
      <xdr:row>122</xdr:row>
      <xdr:rowOff>142875</xdr:rowOff>
    </xdr:to>
    <xdr:pic>
      <xdr:nvPicPr>
        <xdr:cNvPr id="15" name="Picture 14" descr="C:\Users\Chris\Dropbox\ExcelNow\Images\FormatPainter.gif">
          <a:extLst>
            <a:ext uri="{FF2B5EF4-FFF2-40B4-BE49-F238E27FC236}">
              <a16:creationId xmlns:a16="http://schemas.microsoft.com/office/drawing/2014/main" id="{00000000-0008-0000-10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734050" y="22488525"/>
          <a:ext cx="1514475" cy="8953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27</xdr:row>
      <xdr:rowOff>180975</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238125" y="380999"/>
          <a:ext cx="4876800" cy="49434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Transposing a Range with Paste Special</a:t>
          </a:r>
        </a:p>
        <a:p>
          <a:endParaRPr lang="en-US" sz="1100">
            <a:solidFill>
              <a:srgbClr val="000000"/>
            </a:solidFill>
            <a:latin typeface="+mn-lt"/>
            <a:ea typeface="+mn-ea"/>
            <a:cs typeface="+mn-cs"/>
          </a:endParaRPr>
        </a:p>
        <a:p>
          <a:r>
            <a:rPr lang="en-US" sz="1100">
              <a:solidFill>
                <a:srgbClr val="000000"/>
              </a:solidFill>
              <a:latin typeface="+mn-lt"/>
              <a:ea typeface="+mn-ea"/>
              <a:cs typeface="+mn-cs"/>
            </a:rPr>
            <a:t>Often you set up a spreadsheet and then decide that you would rather have a portion of it transposed. That is, you would like to “turn it on its side,” so that rows become columns and vice versa. This is simple with one of Excel’s Paste Special options.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transpose a range: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Copy a range that you want to transpose with Ctrl+c. Then select the upper left cell of the range where you want the transposed version, click the Paste dropdown, and select the Transpose option circled to the right. Alternatively, you can click Paste Special to open the Paste Special dialog box,</a:t>
          </a:r>
          <a:r>
            <a:rPr lang="en-US" sz="1100" baseline="0">
              <a:solidFill>
                <a:srgbClr val="000000"/>
              </a:solidFill>
              <a:latin typeface="+mn-lt"/>
              <a:ea typeface="+mn-ea"/>
              <a:cs typeface="+mn-cs"/>
            </a:rPr>
            <a:t> and then select its Transpose option.</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Make sure there is enough room for the transposed version. For example, if the original range has 3 rows and 5 columns, the transposed version will have 5 rows and 3 columns. If you select cell D5, say, as the upper left cell for the transposed version, everything in the range D5:F9 will be overwritten by the transposed version.</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Transpose the range K19:O23 to a range with upper left cell K25</a:t>
          </a:r>
          <a:r>
            <a:rPr lang="en-US" sz="1100" b="0" baseline="0">
              <a:solidFill>
                <a:srgbClr val="000000"/>
              </a:solidFill>
              <a:latin typeface="+mn-lt"/>
              <a:ea typeface="+mn-ea"/>
              <a:cs typeface="+mn-cs"/>
            </a:rPr>
            <a:t>. Note that the gray cells contain formulas. Do the corresponding pasted cells still have formulas? Are they still correct? Does the number formatting get pasted? What about other formatting?</a:t>
          </a:r>
          <a:endParaRPr lang="en-US" sz="1100" b="0">
            <a:solidFill>
              <a:srgbClr val="000000"/>
            </a:solidFill>
            <a:latin typeface="+mn-lt"/>
            <a:ea typeface="+mn-ea"/>
            <a:cs typeface="+mn-cs"/>
          </a:endParaRPr>
        </a:p>
      </xdr:txBody>
    </xdr:sp>
    <xdr:clientData/>
  </xdr:twoCellAnchor>
  <xdr:twoCellAnchor>
    <xdr:from>
      <xdr:col>1</xdr:col>
      <xdr:colOff>0</xdr:colOff>
      <xdr:row>29</xdr:row>
      <xdr:rowOff>0</xdr:rowOff>
    </xdr:from>
    <xdr:to>
      <xdr:col>9</xdr:col>
      <xdr:colOff>0</xdr:colOff>
      <xdr:row>68</xdr:row>
      <xdr:rowOff>180976</xdr:rowOff>
    </xdr:to>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238125" y="5524500"/>
          <a:ext cx="4876800" cy="76104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Transposing a Range with the TRANSPOSE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 </a:t>
          </a:r>
          <a:r>
            <a:rPr lang="en-US" sz="1100" baseline="0">
              <a:solidFill>
                <a:srgbClr val="000000"/>
              </a:solidFill>
              <a:latin typeface="+mn-lt"/>
              <a:ea typeface="+mn-ea"/>
              <a:cs typeface="+mn-cs"/>
            </a:rPr>
            <a:t>more advanced way of transposing a range is with Excel's TRANSPOSE function. This a special kind of function that is used only in an </a:t>
          </a:r>
          <a:r>
            <a:rPr lang="en-US" sz="1100" i="1" baseline="0">
              <a:solidFill>
                <a:srgbClr val="000000"/>
              </a:solidFill>
              <a:latin typeface="+mn-lt"/>
              <a:ea typeface="+mn-ea"/>
              <a:cs typeface="+mn-cs"/>
            </a:rPr>
            <a:t>array formula</a:t>
          </a:r>
          <a:r>
            <a:rPr lang="en-US" sz="1100" i="0" baseline="0">
              <a:solidFill>
                <a:srgbClr val="000000"/>
              </a:solidFill>
              <a:latin typeface="+mn-lt"/>
              <a:ea typeface="+mn-ea"/>
              <a:cs typeface="+mn-cs"/>
            </a:rPr>
            <a:t>. An array formula operates on a whole range at once. More information about array formulas is provided in the Array Formulas topic in this tutorial.</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use the TRANSPOSE function:</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1. Select the entire range where you want the result to go. For example, if you are transposing a range with 3 rows and 5 columns, select a blank range with 5 rows and 3 columns for the result.</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2. Enter the formula in the syntax </a:t>
          </a:r>
          <a:r>
            <a:rPr lang="en-US" sz="1100" b="1" i="0" baseline="0">
              <a:solidFill>
                <a:srgbClr val="000000"/>
              </a:solidFill>
              <a:latin typeface="+mn-lt"/>
              <a:ea typeface="+mn-ea"/>
              <a:cs typeface="+mn-cs"/>
            </a:rPr>
            <a:t>=TRANSPOSE(</a:t>
          </a:r>
          <a:r>
            <a:rPr lang="en-US" sz="1100" b="1" i="1" baseline="0">
              <a:solidFill>
                <a:srgbClr val="000000"/>
              </a:solidFill>
              <a:latin typeface="+mn-lt"/>
              <a:ea typeface="+mn-ea"/>
              <a:cs typeface="+mn-cs"/>
            </a:rPr>
            <a:t>copy_range</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copy_range </a:t>
          </a:r>
          <a:r>
            <a:rPr lang="en-US" sz="1100" b="0" i="0" baseline="0">
              <a:solidFill>
                <a:srgbClr val="000000"/>
              </a:solidFill>
              <a:latin typeface="+mn-lt"/>
              <a:ea typeface="+mn-ea"/>
              <a:cs typeface="+mn-cs"/>
            </a:rPr>
            <a:t>is the address of the range to be copied. (A range name would also work.)</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3. Press </a:t>
          </a:r>
          <a:r>
            <a:rPr lang="en-US" sz="1100" b="1" i="0" baseline="0">
              <a:solidFill>
                <a:srgbClr val="000000"/>
              </a:solidFill>
              <a:latin typeface="+mn-lt"/>
              <a:ea typeface="+mn-ea"/>
              <a:cs typeface="+mn-cs"/>
            </a:rPr>
            <a:t>Ctrl+Shift+Enter</a:t>
          </a:r>
          <a:r>
            <a:rPr lang="en-US" sz="1100" b="0" i="0" baseline="0">
              <a:solidFill>
                <a:srgbClr val="000000"/>
              </a:solidFill>
              <a:latin typeface="+mn-lt"/>
              <a:ea typeface="+mn-ea"/>
              <a:cs typeface="+mn-cs"/>
            </a:rPr>
            <a:t> (all three keys at once), not just Enter. You always use this key combination to enter an array formula.</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Use the TRANSPOSE function, starting in cell K40, to transpose the range to the right. After you press Ctrl+Shift+Enter, look at the formula bar. You will see that there are curly brackets around the formula. You do </a:t>
          </a:r>
          <a:r>
            <a:rPr lang="en-US" sz="1100" b="0" i="1" baseline="0">
              <a:solidFill>
                <a:srgbClr val="000000"/>
              </a:solidFill>
              <a:latin typeface="+mn-lt"/>
              <a:ea typeface="+mn-ea"/>
              <a:cs typeface="+mn-cs"/>
            </a:rPr>
            <a:t>not </a:t>
          </a:r>
          <a:r>
            <a:rPr lang="en-US" sz="1100" b="0" i="0" baseline="0">
              <a:solidFill>
                <a:srgbClr val="000000"/>
              </a:solidFill>
              <a:latin typeface="+mn-lt"/>
              <a:ea typeface="+mn-ea"/>
              <a:cs typeface="+mn-cs"/>
            </a:rPr>
            <a:t>actually type these curly brackets. They simply indicate that this is an array formula.</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At least for this example, the TRANSPOSE function method has a couple of disadvantages. First, the formatting is lost. Second, you will see a 0 in the upper left cell of the transpose range. This is because the upper left cell of the copied range is blank. Unfortunately, you can't delete this 0 (although you could paint it white). The result of TRANSPOSE comes as a "package," and you can't delete or move any part of the package; you can only delete or move the whole thing.</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However, there is one place where the TRANSPOSE function is really useful, namely, when you perform matrix multiplication (which is discussed in the Array Formulas topic of this tutorial). Then you often need to use TRANSPOSE so that the matrix multiplication is well-defined. For example, you aren't allowed to multiply a 3x1 column by a 3x3 matrix. But you </a:t>
          </a:r>
          <a:r>
            <a:rPr lang="en-US" sz="1100" b="0" i="1" baseline="0">
              <a:solidFill>
                <a:srgbClr val="000000"/>
              </a:solidFill>
              <a:latin typeface="+mn-lt"/>
              <a:ea typeface="+mn-ea"/>
              <a:cs typeface="+mn-cs"/>
            </a:rPr>
            <a:t>can</a:t>
          </a:r>
          <a:r>
            <a:rPr lang="en-US" sz="1100" b="0" i="0" baseline="0">
              <a:solidFill>
                <a:srgbClr val="000000"/>
              </a:solidFill>
              <a:latin typeface="+mn-lt"/>
              <a:ea typeface="+mn-ea"/>
              <a:cs typeface="+mn-cs"/>
            </a:rPr>
            <a:t> multiply a 1x3 row (the column's transpose) by a 3x3 matrix.</a:t>
          </a:r>
        </a:p>
        <a:p>
          <a:endParaRPr lang="en-US" sz="1100" b="0" i="0" baseline="0">
            <a:solidFill>
              <a:srgbClr val="000000"/>
            </a:solidFill>
            <a:latin typeface="+mn-lt"/>
            <a:ea typeface="+mn-ea"/>
            <a:cs typeface="+mn-cs"/>
          </a:endParaRPr>
        </a:p>
        <a:p>
          <a:r>
            <a:rPr lang="en-US" sz="1100" i="0" baseline="0">
              <a:solidFill>
                <a:srgbClr val="000000"/>
              </a:solidFill>
              <a:latin typeface="+mn-lt"/>
              <a:ea typeface="+mn-ea"/>
              <a:cs typeface="+mn-cs"/>
            </a:rPr>
            <a:t> </a:t>
          </a:r>
          <a:endParaRPr lang="en-US" sz="1100" b="0">
            <a:solidFill>
              <a:srgbClr val="000000"/>
            </a:solidFill>
            <a:latin typeface="+mn-lt"/>
            <a:ea typeface="+mn-ea"/>
            <a:cs typeface="+mn-cs"/>
          </a:endParaRPr>
        </a:p>
      </xdr:txBody>
    </xdr:sp>
    <xdr:clientData/>
  </xdr:twoCellAnchor>
  <xdr:twoCellAnchor>
    <xdr:from>
      <xdr:col>1</xdr:col>
      <xdr:colOff>0</xdr:colOff>
      <xdr:row>2</xdr:row>
      <xdr:rowOff>0</xdr:rowOff>
    </xdr:from>
    <xdr:to>
      <xdr:col>9</xdr:col>
      <xdr:colOff>0</xdr:colOff>
      <xdr:row>10</xdr:row>
      <xdr:rowOff>114300</xdr:rowOff>
    </xdr:to>
    <xdr:sp macro="" textlink="">
      <xdr:nvSpPr>
        <xdr:cNvPr id="4" name="SummaryBox" hidden="1">
          <a:extLst>
            <a:ext uri="{FF2B5EF4-FFF2-40B4-BE49-F238E27FC236}">
              <a16:creationId xmlns:a16="http://schemas.microsoft.com/office/drawing/2014/main" id="{00000000-0008-0000-1100-000004000000}"/>
            </a:ext>
          </a:extLst>
        </xdr:cNvPr>
        <xdr:cNvSpPr txBox="1"/>
      </xdr:nvSpPr>
      <xdr:spPr>
        <a:xfrm>
          <a:off x="238125" y="381000"/>
          <a:ext cx="4876800" cy="1638300"/>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Summary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Transposing</a:t>
          </a:r>
          <a:r>
            <a:rPr lang="en-US" sz="1100" baseline="0">
              <a:solidFill>
                <a:srgbClr val="000000"/>
              </a:solidFill>
              <a:latin typeface="+mn-lt"/>
              <a:ea typeface="+mn-ea"/>
              <a:cs typeface="+mn-cs"/>
            </a:rPr>
            <a:t> a range means to "turn it on its side," so that rows become columns and columns become rows. The easiest way to do this is to copy a range and use the Transpose paste special option. You can also do it with the TRANSPOSE function in an array formula.</a:t>
          </a:r>
          <a:endParaRPr lang="en-US" sz="1100" b="0">
            <a:solidFill>
              <a:srgbClr val="000000"/>
            </a:solidFill>
            <a:latin typeface="+mn-lt"/>
            <a:ea typeface="+mn-ea"/>
            <a:cs typeface="+mn-cs"/>
          </a:endParaRPr>
        </a:p>
      </xdr:txBody>
    </xdr:sp>
    <xdr:clientData/>
  </xdr:twoCellAnchor>
  <xdr:twoCellAnchor editAs="oneCell">
    <xdr:from>
      <xdr:col>9</xdr:col>
      <xdr:colOff>609599</xdr:colOff>
      <xdr:row>3</xdr:row>
      <xdr:rowOff>0</xdr:rowOff>
    </xdr:from>
    <xdr:to>
      <xdr:col>12</xdr:col>
      <xdr:colOff>49634</xdr:colOff>
      <xdr:row>14</xdr:row>
      <xdr:rowOff>0</xdr:rowOff>
    </xdr:to>
    <xdr:pic>
      <xdr:nvPicPr>
        <xdr:cNvPr id="5" name="Picture 4" descr="C:\Users\Chris\Dropbox\ExcelNow\Images\Transpose.gif">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4" y="571500"/>
          <a:ext cx="1268835" cy="20955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xdr:row>
      <xdr:rowOff>0</xdr:rowOff>
    </xdr:from>
    <xdr:to>
      <xdr:col>18</xdr:col>
      <xdr:colOff>238125</xdr:colOff>
      <xdr:row>17</xdr:row>
      <xdr:rowOff>12947</xdr:rowOff>
    </xdr:to>
    <xdr:pic>
      <xdr:nvPicPr>
        <xdr:cNvPr id="6" name="Picture 5" descr="C:\Users\Chris\Dropbox\ExcelNow\Images\PasteSpecialTranspose.gif">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53325" y="571500"/>
          <a:ext cx="3286125" cy="2679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46</xdr:row>
      <xdr:rowOff>9525</xdr:rowOff>
    </xdr:to>
    <xdr:sp macro="" textlink="">
      <xdr:nvSpPr>
        <xdr:cNvPr id="2" name="TextBox 1">
          <a:extLst>
            <a:ext uri="{FF2B5EF4-FFF2-40B4-BE49-F238E27FC236}">
              <a16:creationId xmlns:a16="http://schemas.microsoft.com/office/drawing/2014/main" id="{00000000-0008-0000-1200-000002000000}"/>
            </a:ext>
          </a:extLst>
        </xdr:cNvPr>
        <xdr:cNvSpPr txBox="1"/>
      </xdr:nvSpPr>
      <xdr:spPr>
        <a:xfrm>
          <a:off x="238125" y="380999"/>
          <a:ext cx="4876800" cy="839152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Undoing Actions</a:t>
          </a:r>
        </a:p>
        <a:p>
          <a:endParaRPr lang="en-US" sz="1100">
            <a:solidFill>
              <a:srgbClr val="000000"/>
            </a:solidFill>
          </a:endParaRPr>
        </a:p>
        <a:p>
          <a:r>
            <a:rPr lang="en-US" sz="1100">
              <a:solidFill>
                <a:srgbClr val="000000"/>
              </a:solidFill>
            </a:rPr>
            <a:t>We all make mistakes,</a:t>
          </a:r>
          <a:r>
            <a:rPr lang="en-US" sz="1100" baseline="0">
              <a:solidFill>
                <a:srgbClr val="000000"/>
              </a:solidFill>
            </a:rPr>
            <a:t> often careless mistakes. For example, it is easy to mistakenly press the Delete key when a chart is selected. At this point, you will be hoping that you can undo the mistake. This is usually possible, but not always. Excel stores most of your actions so that you can undo them.  </a:t>
          </a:r>
        </a:p>
        <a:p>
          <a:endParaRPr lang="en-US" sz="1100" baseline="0">
            <a:solidFill>
              <a:srgbClr val="000000"/>
            </a:solidFill>
          </a:endParaRPr>
        </a:p>
        <a:p>
          <a:r>
            <a:rPr lang="en-US" sz="1100" baseline="0">
              <a:solidFill>
                <a:srgbClr val="000000"/>
              </a:solidFill>
            </a:rPr>
            <a:t>There are two ways to undo actions. The first is the simplest, but the second gives you more control.</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To  undo your previous action:</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Press </a:t>
          </a:r>
          <a:r>
            <a:rPr lang="en-US" sz="1100" b="1" baseline="0">
              <a:solidFill>
                <a:srgbClr val="000000"/>
              </a:solidFill>
              <a:latin typeface="+mn-lt"/>
              <a:ea typeface="+mn-ea"/>
              <a:cs typeface="+mn-cs"/>
            </a:rPr>
            <a:t>Ctrl+z</a:t>
          </a:r>
          <a:r>
            <a:rPr lang="en-US" sz="1100" b="0" baseline="0">
              <a:solidFill>
                <a:srgbClr val="000000"/>
              </a:solidFill>
              <a:latin typeface="+mn-lt"/>
              <a:ea typeface="+mn-ea"/>
              <a:cs typeface="+mn-cs"/>
            </a:rPr>
            <a:t>. You can do this easily with the small finger and index finger of your left hand. This should become one of your favorite keyboard shortcuts!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Alternatively, you can:</a:t>
          </a:r>
          <a:endParaRPr lang="en-US" sz="1100" b="0">
            <a:solidFill>
              <a:srgbClr val="000000"/>
            </a:solidFill>
            <a:latin typeface="+mn-lt"/>
            <a:ea typeface="+mn-ea"/>
            <a:cs typeface="+mn-cs"/>
          </a:endParaRPr>
        </a:p>
        <a:p>
          <a:endParaRPr lang="en-US" sz="1100">
            <a:solidFill>
              <a:srgbClr val="000000"/>
            </a:solidFill>
          </a:endParaRPr>
        </a:p>
        <a:p>
          <a:r>
            <a:rPr lang="en-US" sz="1100">
              <a:solidFill>
                <a:srgbClr val="000000"/>
              </a:solidFill>
            </a:rPr>
            <a:t>Click the </a:t>
          </a:r>
          <a:r>
            <a:rPr lang="en-US" sz="1100" b="1">
              <a:solidFill>
                <a:srgbClr val="000000"/>
              </a:solidFill>
            </a:rPr>
            <a:t>Undo</a:t>
          </a:r>
          <a:r>
            <a:rPr lang="en-US" sz="1100">
              <a:solidFill>
                <a:srgbClr val="000000"/>
              </a:solidFill>
            </a:rPr>
            <a:t> button</a:t>
          </a:r>
          <a:r>
            <a:rPr lang="en-US" sz="1100" baseline="0">
              <a:solidFill>
                <a:srgbClr val="000000"/>
              </a:solidFill>
            </a:rPr>
            <a:t> (the left button in the above screenshot).</a:t>
          </a:r>
        </a:p>
        <a:p>
          <a:endParaRPr lang="en-US" sz="1100" baseline="0">
            <a:solidFill>
              <a:srgbClr val="000000"/>
            </a:solidFill>
          </a:endParaRPr>
        </a:p>
        <a:p>
          <a:r>
            <a:rPr lang="en-US" sz="1100" baseline="0">
              <a:solidFill>
                <a:srgbClr val="000000"/>
              </a:solidFill>
            </a:rPr>
            <a:t>This Undo button isn't on any of the ribbons, but you can put it on your Quick Access Toolbar (QAT) at the top of the screen. In fact, it is typically placed there by default. </a:t>
          </a:r>
        </a:p>
        <a:p>
          <a:endParaRPr lang="en-US" sz="1100" baseline="0">
            <a:solidFill>
              <a:srgbClr val="000000"/>
            </a:solidFill>
          </a:endParaRPr>
        </a:p>
        <a:p>
          <a:r>
            <a:rPr lang="en-US" sz="1100" baseline="0">
              <a:solidFill>
                <a:srgbClr val="000000"/>
              </a:solidFill>
            </a:rPr>
            <a:t>There is also a Redo button, just to the right of the Undo button, for undoing an undo. Its shortcut key is </a:t>
          </a:r>
          <a:r>
            <a:rPr lang="en-US" sz="1100" b="1" baseline="0">
              <a:solidFill>
                <a:srgbClr val="000000"/>
              </a:solidFill>
            </a:rPr>
            <a:t>Ctrl+y</a:t>
          </a:r>
          <a:r>
            <a:rPr lang="en-US" sz="1100" b="0" baseline="0">
              <a:solidFill>
                <a:srgbClr val="000000"/>
              </a:solidFill>
            </a:rPr>
            <a:t>.</a:t>
          </a:r>
          <a:endParaRPr lang="en-US" sz="1100" baseline="0">
            <a:solidFill>
              <a:srgbClr val="000000"/>
            </a:solidFill>
          </a:endParaRPr>
        </a:p>
        <a:p>
          <a:endParaRPr lang="en-US" sz="1100" baseline="0">
            <a:solidFill>
              <a:srgbClr val="000000"/>
            </a:solidFill>
          </a:endParaRPr>
        </a:p>
        <a:p>
          <a:r>
            <a:rPr lang="en-US" sz="1100" baseline="0">
              <a:solidFill>
                <a:srgbClr val="000000"/>
              </a:solidFill>
            </a:rPr>
            <a:t>Note that there is a dropdown arrow next to the Undo button. This allows you to select the action (not necessarily the </a:t>
          </a:r>
          <a:r>
            <a:rPr lang="en-US" sz="1100" i="1" baseline="0">
              <a:solidFill>
                <a:srgbClr val="000000"/>
              </a:solidFill>
            </a:rPr>
            <a:t>previous</a:t>
          </a:r>
          <a:r>
            <a:rPr lang="en-US" sz="1100" i="0" baseline="0">
              <a:solidFill>
                <a:srgbClr val="000000"/>
              </a:solidFill>
            </a:rPr>
            <a:t> action) to undo. If you click this dropdown arrow, you will see that Excel remembers a </a:t>
          </a:r>
          <a:r>
            <a:rPr lang="en-US" sz="1100" i="1" baseline="0">
              <a:solidFill>
                <a:srgbClr val="000000"/>
              </a:solidFill>
            </a:rPr>
            <a:t>lot </a:t>
          </a:r>
          <a:r>
            <a:rPr lang="en-US" sz="1100" i="0" baseline="0">
              <a:solidFill>
                <a:srgbClr val="000000"/>
              </a:solidFill>
            </a:rPr>
            <a:t>of your most recent actions. Just be aware that if you select , say, the third most recent action, you will undo this action </a:t>
          </a:r>
          <a:r>
            <a:rPr lang="en-US" sz="1100" i="1" baseline="0">
              <a:solidFill>
                <a:srgbClr val="000000"/>
              </a:solidFill>
            </a:rPr>
            <a:t>and</a:t>
          </a:r>
          <a:r>
            <a:rPr lang="en-US" sz="1100" i="0" baseline="0">
              <a:solidFill>
                <a:srgbClr val="000000"/>
              </a:solidFill>
            </a:rPr>
            <a:t> the other two most recent actions, that is, it is cumulative. The same comments apply to the dropdown arrow next to the Redo button.</a:t>
          </a:r>
        </a:p>
        <a:p>
          <a:endParaRPr lang="en-US" sz="1100" i="0" baseline="0">
            <a:solidFill>
              <a:srgbClr val="000000"/>
            </a:solidFill>
          </a:endParaRPr>
        </a:p>
        <a:p>
          <a:r>
            <a:rPr lang="en-US" sz="1100" i="0" baseline="0">
              <a:solidFill>
                <a:srgbClr val="000000"/>
              </a:solidFill>
            </a:rPr>
            <a:t>Not all actions can be undone. </a:t>
          </a:r>
          <a:r>
            <a:rPr lang="en-US" sz="1100" i="0" baseline="0">
              <a:solidFill>
                <a:srgbClr val="000000"/>
              </a:solidFill>
              <a:effectLst/>
              <a:latin typeface="+mn-lt"/>
              <a:ea typeface="+mn-ea"/>
              <a:cs typeface="+mn-cs"/>
            </a:rPr>
            <a:t>For example, you can't undo adding a worksheet or deleting a worksheet. (This is a good reason, one of many, for saving often!)</a:t>
          </a:r>
          <a:r>
            <a:rPr lang="en-US" sz="1100" i="0" baseline="0">
              <a:solidFill>
                <a:srgbClr val="000000"/>
              </a:solidFill>
            </a:rPr>
            <a:t> Although it is hard to remember which actions can be undone and which can't, you can always press Ctrl+z and hope for the best.</a:t>
          </a:r>
        </a:p>
        <a:p>
          <a:endParaRPr lang="en-US" sz="1100" i="0" baseline="0">
            <a:solidFill>
              <a:srgbClr val="000000"/>
            </a:solidFill>
          </a:endParaRPr>
        </a:p>
        <a:p>
          <a:r>
            <a:rPr lang="en-US" sz="1100" i="0" baseline="0">
              <a:solidFill>
                <a:srgbClr val="000000"/>
              </a:solidFill>
            </a:rPr>
            <a:t>Try it! Enter formulas in the gray range above to sum the two numbers to their left. Then get rid of these formulas with Ctrl+z or the Undo button. Then bring them back with Ctrl+y or the Redo button.</a:t>
          </a:r>
          <a:endParaRPr lang="en-US" sz="1100">
            <a:solidFill>
              <a:srgbClr val="000000"/>
            </a:solidFill>
          </a:endParaRPr>
        </a:p>
      </xdr:txBody>
    </xdr:sp>
    <xdr:clientData/>
  </xdr:twoCellAnchor>
  <xdr:twoCellAnchor>
    <xdr:from>
      <xdr:col>1</xdr:col>
      <xdr:colOff>0</xdr:colOff>
      <xdr:row>2</xdr:row>
      <xdr:rowOff>0</xdr:rowOff>
    </xdr:from>
    <xdr:to>
      <xdr:col>9</xdr:col>
      <xdr:colOff>0</xdr:colOff>
      <xdr:row>10</xdr:row>
      <xdr:rowOff>28575</xdr:rowOff>
    </xdr:to>
    <xdr:sp macro="" textlink="">
      <xdr:nvSpPr>
        <xdr:cNvPr id="3" name="SummaryBox" hidden="1">
          <a:extLst>
            <a:ext uri="{FF2B5EF4-FFF2-40B4-BE49-F238E27FC236}">
              <a16:creationId xmlns:a16="http://schemas.microsoft.com/office/drawing/2014/main" id="{00000000-0008-0000-1200-000003000000}"/>
            </a:ext>
          </a:extLst>
        </xdr:cNvPr>
        <xdr:cNvSpPr txBox="1"/>
      </xdr:nvSpPr>
      <xdr:spPr>
        <a:xfrm>
          <a:off x="238125" y="381000"/>
          <a:ext cx="4876800" cy="1552575"/>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Summary</a:t>
          </a:r>
        </a:p>
        <a:p>
          <a:endParaRPr lang="en-US" sz="1100" b="1">
            <a:solidFill>
              <a:srgbClr val="000000"/>
            </a:solidFill>
          </a:endParaRPr>
        </a:p>
        <a:p>
          <a:r>
            <a:rPr lang="en-US" sz="1100" b="0">
              <a:solidFill>
                <a:srgbClr val="000000"/>
              </a:solidFill>
            </a:rPr>
            <a:t>The</a:t>
          </a:r>
          <a:r>
            <a:rPr lang="en-US" sz="1100" b="0" baseline="0">
              <a:solidFill>
                <a:srgbClr val="000000"/>
              </a:solidFill>
            </a:rPr>
            <a:t> tools in this topic allow you to undo mistakes you make, at least some of them, so they are obviously important tools. Just keep in mind that not all Excel actions can be undone. For example, if you delete a worksheet, Ctrl+z won't bring it back.</a:t>
          </a:r>
          <a:endParaRPr lang="en-US" sz="1100" b="0">
            <a:solidFill>
              <a:srgbClr val="000000"/>
            </a:solidFill>
          </a:endParaRPr>
        </a:p>
      </xdr:txBody>
    </xdr:sp>
    <xdr:clientData/>
  </xdr:twoCellAnchor>
  <xdr:twoCellAnchor editAs="oneCell">
    <xdr:from>
      <xdr:col>10</xdr:col>
      <xdr:colOff>0</xdr:colOff>
      <xdr:row>3</xdr:row>
      <xdr:rowOff>0</xdr:rowOff>
    </xdr:from>
    <xdr:to>
      <xdr:col>11</xdr:col>
      <xdr:colOff>142875</xdr:colOff>
      <xdr:row>4</xdr:row>
      <xdr:rowOff>47625</xdr:rowOff>
    </xdr:to>
    <xdr:pic>
      <xdr:nvPicPr>
        <xdr:cNvPr id="4" name="Picture 3" descr="C:\Users\Chris\Dropbox\ExcelNow\Images\Undo.gif">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571500"/>
          <a:ext cx="752475" cy="23812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xdr:colOff>
      <xdr:row>2</xdr:row>
      <xdr:rowOff>0</xdr:rowOff>
    </xdr:from>
    <xdr:to>
      <xdr:col>8</xdr:col>
      <xdr:colOff>133351</xdr:colOff>
      <xdr:row>11</xdr:row>
      <xdr:rowOff>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390776" y="381000"/>
          <a:ext cx="3790950" cy="1714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0" baseline="0">
              <a:solidFill>
                <a:srgbClr val="000000"/>
              </a:solidFill>
            </a:rPr>
            <a:t>The list to the left contains the topics, by category, in this tutorial. There is a hyperlink for each topic to its worksheet in this workbook. (Also, each topic worksheet has a hyperlink back to this sheet.) </a:t>
          </a:r>
        </a:p>
        <a:p>
          <a:endParaRPr lang="en-US" sz="1100" b="0" baseline="0">
            <a:solidFill>
              <a:srgbClr val="000000"/>
            </a:solidFill>
          </a:endParaRPr>
        </a:p>
        <a:p>
          <a:r>
            <a:rPr lang="en-US" sz="1100" b="0" baseline="0">
              <a:solidFill>
                <a:srgbClr val="000000"/>
              </a:solidFill>
            </a:rPr>
            <a:t>The list to the left is in outline form, so you can use the buttons or numbers in the left margin to collapse or expand the categories.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606424</xdr:colOff>
      <xdr:row>34</xdr:row>
      <xdr:rowOff>190499</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238125" y="381000"/>
          <a:ext cx="4873624" cy="628649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Right-Clicking for Context-Sensitive Menus </a:t>
          </a:r>
        </a:p>
        <a:p>
          <a:endParaRPr lang="en-US" sz="1100">
            <a:solidFill>
              <a:srgbClr val="000000"/>
            </a:solidFill>
          </a:endParaRPr>
        </a:p>
        <a:p>
          <a:r>
            <a:rPr lang="en-US" sz="1100">
              <a:solidFill>
                <a:srgbClr val="000000"/>
              </a:solidFill>
            </a:rPr>
            <a:t>Right-clicking various items is certainly not new to</a:t>
          </a:r>
          <a:r>
            <a:rPr lang="en-US" sz="1100" baseline="0">
              <a:solidFill>
                <a:srgbClr val="000000"/>
              </a:solidFill>
            </a:rPr>
            <a:t> Excel 2013, but there are now more options than ever. If you want instant context-sensitive menus, you should always try right-clicking. This almost always leads to a useful menu of options.</a:t>
          </a:r>
        </a:p>
        <a:p>
          <a:endParaRPr lang="en-US" sz="1100" baseline="0">
            <a:solidFill>
              <a:srgbClr val="000000"/>
            </a:solidFill>
          </a:endParaRPr>
        </a:p>
        <a:p>
          <a:r>
            <a:rPr lang="en-US" sz="1100" baseline="0">
              <a:solidFill>
                <a:srgbClr val="000000"/>
              </a:solidFill>
            </a:rPr>
            <a:t>Try it! Select the sales figures to the right and right-click. Among other things, this allows you to format the cells. Format these cells as currency with zero decimals.</a:t>
          </a:r>
        </a:p>
        <a:p>
          <a:endParaRPr lang="en-US" sz="1100" baseline="0">
            <a:solidFill>
              <a:srgbClr val="000000"/>
            </a:solidFill>
          </a:endParaRPr>
        </a:p>
        <a:p>
          <a:r>
            <a:rPr lang="en-US" sz="1100" baseline="0">
              <a:solidFill>
                <a:srgbClr val="000000"/>
              </a:solidFill>
            </a:rPr>
            <a:t>Try it! Right-click some part of the chart to the right. You will get a menu, but the menu items will depend on what you selected on the chart. Try right-clicking different parts of the chart to see how the menus change.</a:t>
          </a:r>
        </a:p>
        <a:p>
          <a:endParaRPr lang="en-US" sz="1100" baseline="0">
            <a:solidFill>
              <a:srgbClr val="000000"/>
            </a:solidFill>
          </a:endParaRPr>
        </a:p>
        <a:p>
          <a:r>
            <a:rPr lang="en-US" sz="1100" baseline="0">
              <a:solidFill>
                <a:srgbClr val="000000"/>
              </a:solidFill>
            </a:rPr>
            <a:t>Try it! Right-click this text box that you are currently reading. Among other things, you will get a Format Shape menu item lets you modify the text box in many ways.</a:t>
          </a:r>
        </a:p>
        <a:p>
          <a:endParaRPr lang="en-US" sz="1100" baseline="0">
            <a:solidFill>
              <a:srgbClr val="000000"/>
            </a:solidFill>
          </a:endParaRPr>
        </a:p>
        <a:p>
          <a:r>
            <a:rPr lang="en-US" sz="1100" baseline="0">
              <a:solidFill>
                <a:srgbClr val="000000"/>
              </a:solidFill>
            </a:rPr>
            <a:t>Try it! Right-click the screenshot to the right (which was inserted as a Picture). Again, y</a:t>
          </a:r>
          <a:r>
            <a:rPr lang="en-US" sz="1100" baseline="0">
              <a:solidFill>
                <a:srgbClr val="000000"/>
              </a:solidFill>
              <a:effectLst/>
              <a:latin typeface="+mn-lt"/>
              <a:ea typeface="+mn-ea"/>
              <a:cs typeface="+mn-cs"/>
            </a:rPr>
            <a:t>ou will get a Format Picture menu item lets you modify the picture in many ways.</a:t>
          </a:r>
          <a:endParaRPr lang="en-US" sz="1100" baseline="0">
            <a:solidFill>
              <a:srgbClr val="000000"/>
            </a:solidFill>
          </a:endParaRPr>
        </a:p>
        <a:p>
          <a:endParaRPr lang="en-US" sz="1100" baseline="0">
            <a:solidFill>
              <a:srgbClr val="000000"/>
            </a:solidFill>
          </a:endParaRPr>
        </a:p>
        <a:p>
          <a:r>
            <a:rPr lang="en-US" sz="1100" baseline="0">
              <a:solidFill>
                <a:srgbClr val="000000"/>
              </a:solidFill>
            </a:rPr>
            <a:t>Try it! Right-click this worksheet's tab. You will get still another menu. Are you starting to appreciate how useful right-clicking can be?</a:t>
          </a:r>
        </a:p>
        <a:p>
          <a:endParaRPr lang="en-US" sz="1100" baseline="0">
            <a:solidFill>
              <a:srgbClr val="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Did you notice that when you right-clicked the sales values,</a:t>
          </a:r>
          <a:r>
            <a:rPr lang="en-US" sz="1100" baseline="0">
              <a:solidFill>
                <a:srgbClr val="000000"/>
              </a:solidFill>
              <a:effectLst/>
              <a:latin typeface="+mn-lt"/>
              <a:ea typeface="+mn-ea"/>
              <a:cs typeface="+mn-cs"/>
            </a:rPr>
            <a:t> you not only got a menu, but you also got a mini-toolbar above </a:t>
          </a:r>
          <a:r>
            <a:rPr lang="en-US" sz="1100" baseline="0">
              <a:solidFill>
                <a:srgbClr val="000000"/>
              </a:solidFill>
              <a:latin typeface="+mn-lt"/>
              <a:ea typeface="+mn-ea"/>
              <a:cs typeface="+mn-cs"/>
            </a:rPr>
            <a:t>or below </a:t>
          </a:r>
          <a:r>
            <a:rPr lang="en-US" sz="1100" baseline="0">
              <a:solidFill>
                <a:srgbClr val="000000"/>
              </a:solidFill>
              <a:effectLst/>
              <a:latin typeface="+mn-lt"/>
              <a:ea typeface="+mn-ea"/>
              <a:cs typeface="+mn-cs"/>
            </a:rPr>
            <a:t>the menu? Try it again and look carefully. There is also a mini-toolbar when you right-click a chart. Watch for these mini-toolbars when you right-click something. They don't always appear, but when they do, they provide still one more quick way to accomplish common tasks.</a:t>
          </a:r>
          <a:endParaRPr lang="en-US">
            <a:solidFill>
              <a:srgbClr val="000000"/>
            </a:solidFill>
            <a:effectLst/>
          </a:endParaRPr>
        </a:p>
      </xdr:txBody>
    </xdr:sp>
    <xdr:clientData/>
  </xdr:twoCellAnchor>
  <xdr:twoCellAnchor editAs="oneCell">
    <xdr:from>
      <xdr:col>10</xdr:col>
      <xdr:colOff>0</xdr:colOff>
      <xdr:row>16</xdr:row>
      <xdr:rowOff>0</xdr:rowOff>
    </xdr:from>
    <xdr:to>
      <xdr:col>13</xdr:col>
      <xdr:colOff>114300</xdr:colOff>
      <xdr:row>29</xdr:row>
      <xdr:rowOff>24765</xdr:rowOff>
    </xdr:to>
    <xdr:pic>
      <xdr:nvPicPr>
        <xdr:cNvPr id="3" name="Picture 2" descr="C:\Users\Chris\Dropbox\My Applications\ExcelNow\Screenshots\Colors.gif">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3048000"/>
          <a:ext cx="1943100" cy="2501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4762</xdr:colOff>
      <xdr:row>3</xdr:row>
      <xdr:rowOff>0</xdr:rowOff>
    </xdr:from>
    <xdr:to>
      <xdr:col>21</xdr:col>
      <xdr:colOff>309562</xdr:colOff>
      <xdr:row>17</xdr:row>
      <xdr:rowOff>76200</xdr:rowOff>
    </xdr:to>
    <xdr:graphicFrame macro="">
      <xdr:nvGraphicFramePr>
        <xdr:cNvPr id="4" name="Chart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38</xdr:row>
      <xdr:rowOff>0</xdr:rowOff>
    </xdr:to>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38125" y="381000"/>
          <a:ext cx="4724400" cy="6858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Shortcut Keys</a:t>
          </a:r>
          <a:endParaRPr lang="en-US" sz="1100" b="1" baseline="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It is probably fair to say that the world of Excel users is composed of</a:t>
          </a:r>
          <a:r>
            <a:rPr lang="en-US" sz="1100" baseline="0">
              <a:solidFill>
                <a:srgbClr val="000000"/>
              </a:solidFill>
              <a:latin typeface="+mn-lt"/>
              <a:ea typeface="+mn-ea"/>
              <a:cs typeface="+mn-cs"/>
            </a:rPr>
            <a:t> two groups: mousers and keyboarders. The developer of this tutorial falls into the mouse group, and this explains why the tutorial might be somewhat lacking in shortcut key tips. However, there are plenty of you in the keyboarders group, and you would probably like some more help on shortcut keys.</a:t>
          </a:r>
        </a:p>
        <a:p>
          <a:endParaRPr lang="en-US" sz="1100" baseline="0">
            <a:solidFill>
              <a:srgbClr val="000000"/>
            </a:solidFill>
            <a:latin typeface="+mn-lt"/>
            <a:ea typeface="+mn-ea"/>
            <a:cs typeface="+mn-cs"/>
          </a:endParaRPr>
        </a:p>
        <a:p>
          <a:r>
            <a:rPr lang="en-US" sz="1100">
              <a:solidFill>
                <a:srgbClr val="000000"/>
              </a:solidFill>
              <a:latin typeface="+mn-lt"/>
              <a:ea typeface="+mn-ea"/>
              <a:cs typeface="+mn-cs"/>
            </a:rPr>
            <a:t>The question is where to start. Probably everyone knows</a:t>
          </a:r>
          <a:r>
            <a:rPr lang="en-US" sz="1100" baseline="0">
              <a:solidFill>
                <a:srgbClr val="000000"/>
              </a:solidFill>
              <a:latin typeface="+mn-lt"/>
              <a:ea typeface="+mn-ea"/>
              <a:cs typeface="+mn-cs"/>
            </a:rPr>
            <a:t> the following shortcut keys:</a:t>
          </a:r>
        </a:p>
        <a:p>
          <a:endParaRPr lang="en-US" sz="1100" b="1" baseline="0">
            <a:solidFill>
              <a:srgbClr val="000000"/>
            </a:solidFill>
            <a:latin typeface="+mn-lt"/>
            <a:ea typeface="+mn-ea"/>
            <a:cs typeface="+mn-cs"/>
          </a:endParaRPr>
        </a:p>
        <a:p>
          <a:r>
            <a:rPr lang="en-US" sz="1100" b="1" baseline="0">
              <a:solidFill>
                <a:srgbClr val="000000"/>
              </a:solidFill>
              <a:latin typeface="+mn-lt"/>
              <a:ea typeface="+mn-ea"/>
              <a:cs typeface="+mn-cs"/>
            </a:rPr>
            <a:t>Ctrl+s</a:t>
          </a:r>
          <a:r>
            <a:rPr lang="en-US" sz="1100" b="0" baseline="0">
              <a:solidFill>
                <a:srgbClr val="000000"/>
              </a:solidFill>
              <a:latin typeface="+mn-lt"/>
              <a:ea typeface="+mn-ea"/>
              <a:cs typeface="+mn-cs"/>
            </a:rPr>
            <a:t>: save</a:t>
          </a:r>
          <a:r>
            <a:rPr lang="en-US" sz="1100" baseline="0">
              <a:solidFill>
                <a:srgbClr val="000000"/>
              </a:solidFill>
              <a:latin typeface="+mn-lt"/>
              <a:ea typeface="+mn-ea"/>
              <a:cs typeface="+mn-cs"/>
            </a:rPr>
            <a:t> a file</a:t>
          </a:r>
        </a:p>
        <a:p>
          <a:r>
            <a:rPr lang="en-US" sz="1100" b="1" baseline="0">
              <a:solidFill>
                <a:srgbClr val="000000"/>
              </a:solidFill>
              <a:effectLst/>
              <a:latin typeface="+mn-lt"/>
              <a:ea typeface="+mn-ea"/>
              <a:cs typeface="+mn-cs"/>
            </a:rPr>
            <a:t>C</a:t>
          </a:r>
          <a:r>
            <a:rPr lang="en-US" sz="1100" b="1" baseline="0">
              <a:solidFill>
                <a:srgbClr val="000000"/>
              </a:solidFill>
              <a:latin typeface="+mn-lt"/>
              <a:ea typeface="+mn-ea"/>
              <a:cs typeface="+mn-cs"/>
            </a:rPr>
            <a:t>trl+o</a:t>
          </a:r>
          <a:r>
            <a:rPr lang="en-US" sz="1100" b="0" baseline="0">
              <a:solidFill>
                <a:srgbClr val="000000"/>
              </a:solidFill>
              <a:latin typeface="+mn-lt"/>
              <a:ea typeface="+mn-ea"/>
              <a:cs typeface="+mn-cs"/>
            </a:rPr>
            <a:t>: open </a:t>
          </a:r>
          <a:r>
            <a:rPr lang="en-US" sz="1100" baseline="0">
              <a:solidFill>
                <a:srgbClr val="000000"/>
              </a:solidFill>
              <a:latin typeface="+mn-lt"/>
              <a:ea typeface="+mn-ea"/>
              <a:cs typeface="+mn-cs"/>
            </a:rPr>
            <a:t>a file</a:t>
          </a:r>
        </a:p>
        <a:p>
          <a:r>
            <a:rPr lang="en-US" sz="1100" b="1" baseline="0">
              <a:solidFill>
                <a:srgbClr val="000000"/>
              </a:solidFill>
              <a:effectLst/>
              <a:latin typeface="+mn-lt"/>
              <a:ea typeface="+mn-ea"/>
              <a:cs typeface="+mn-cs"/>
            </a:rPr>
            <a:t>C</a:t>
          </a:r>
          <a:r>
            <a:rPr lang="en-US" sz="1100" b="1" baseline="0">
              <a:solidFill>
                <a:srgbClr val="000000"/>
              </a:solidFill>
              <a:latin typeface="+mn-lt"/>
              <a:ea typeface="+mn-ea"/>
              <a:cs typeface="+mn-cs"/>
            </a:rPr>
            <a:t>trl+n</a:t>
          </a:r>
          <a:r>
            <a:rPr lang="en-US" sz="1100" b="0" baseline="0">
              <a:solidFill>
                <a:srgbClr val="000000"/>
              </a:solidFill>
              <a:latin typeface="+mn-lt"/>
              <a:ea typeface="+mn-ea"/>
              <a:cs typeface="+mn-cs"/>
            </a:rPr>
            <a:t>: open </a:t>
          </a:r>
          <a:r>
            <a:rPr lang="en-US" sz="1100" baseline="0">
              <a:solidFill>
                <a:srgbClr val="000000"/>
              </a:solidFill>
              <a:latin typeface="+mn-lt"/>
              <a:ea typeface="+mn-ea"/>
              <a:cs typeface="+mn-cs"/>
            </a:rPr>
            <a:t>a new file</a:t>
          </a:r>
        </a:p>
        <a:p>
          <a:r>
            <a:rPr lang="en-US" sz="1100" b="1" baseline="0">
              <a:solidFill>
                <a:srgbClr val="000000"/>
              </a:solidFill>
              <a:effectLst/>
              <a:latin typeface="+mn-lt"/>
              <a:ea typeface="+mn-ea"/>
              <a:cs typeface="+mn-cs"/>
            </a:rPr>
            <a:t>C</a:t>
          </a:r>
          <a:r>
            <a:rPr lang="en-US" sz="1100" b="1" baseline="0">
              <a:solidFill>
                <a:srgbClr val="000000"/>
              </a:solidFill>
              <a:latin typeface="+mn-lt"/>
              <a:ea typeface="+mn-ea"/>
              <a:cs typeface="+mn-cs"/>
            </a:rPr>
            <a:t>trl+p</a:t>
          </a:r>
          <a:r>
            <a:rPr lang="en-US" sz="1100" b="0" baseline="0">
              <a:solidFill>
                <a:srgbClr val="000000"/>
              </a:solidFill>
              <a:latin typeface="+mn-lt"/>
              <a:ea typeface="+mn-ea"/>
              <a:cs typeface="+mn-cs"/>
            </a:rPr>
            <a:t>: print</a:t>
          </a:r>
        </a:p>
        <a:p>
          <a:endParaRPr lang="en-US" sz="1100" b="0" baseline="0">
            <a:solidFill>
              <a:srgbClr val="000000"/>
            </a:solidFill>
            <a:latin typeface="+mn-lt"/>
            <a:ea typeface="+mn-ea"/>
            <a:cs typeface="+mn-cs"/>
          </a:endParaRPr>
        </a:p>
        <a:p>
          <a:r>
            <a:rPr lang="en-US" sz="1100" baseline="0">
              <a:solidFill>
                <a:srgbClr val="000000"/>
              </a:solidFill>
              <a:latin typeface="+mn-lt"/>
              <a:ea typeface="+mn-ea"/>
              <a:cs typeface="+mn-cs"/>
            </a:rPr>
            <a:t>But how many other shortcuts do you know? And how many can you possibly remember? If you do a Web search for "shortcut keys in Excel", you will get plenty of hits. For example, the three sites shown in the hyperlinks to the right list more shortcuts than anyone could ever remember. Of course, most of these shortcuts are the same for 2007 and later versions, and many are relevant for pre-2007 versions of Excel. But to say the least, these lists can be overwhelming. Therefore, only a very subjective list has been included here, and you will find a few of these, plus a few others, in other topics in this tutorial. </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Conventions:</a:t>
          </a:r>
          <a:r>
            <a:rPr lang="en-US" sz="1100" baseline="0">
              <a:solidFill>
                <a:srgbClr val="000000"/>
              </a:solidFill>
              <a:latin typeface="+mn-lt"/>
              <a:ea typeface="+mn-ea"/>
              <a:cs typeface="+mn-cs"/>
            </a:rPr>
            <a:t> The plus sign, as in </a:t>
          </a:r>
          <a:r>
            <a:rPr lang="en-US" sz="1100" b="1" baseline="0">
              <a:solidFill>
                <a:srgbClr val="000000"/>
              </a:solidFill>
              <a:effectLst/>
              <a:latin typeface="+mn-lt"/>
              <a:ea typeface="+mn-ea"/>
              <a:cs typeface="+mn-cs"/>
            </a:rPr>
            <a:t>C</a:t>
          </a:r>
          <a:r>
            <a:rPr lang="en-US" sz="1100" b="1" baseline="0">
              <a:solidFill>
                <a:srgbClr val="000000"/>
              </a:solidFill>
              <a:latin typeface="+mn-lt"/>
              <a:ea typeface="+mn-ea"/>
              <a:cs typeface="+mn-cs"/>
            </a:rPr>
            <a:t>trl+a</a:t>
          </a:r>
          <a:r>
            <a:rPr lang="en-US" sz="1100" b="0" baseline="0">
              <a:solidFill>
                <a:srgbClr val="000000"/>
              </a:solidFill>
              <a:latin typeface="+mn-lt"/>
              <a:ea typeface="+mn-ea"/>
              <a:cs typeface="+mn-cs"/>
            </a:rPr>
            <a:t>, means to press both keys at the same time. Also, an uppercase F followed by a number, such as </a:t>
          </a:r>
          <a:r>
            <a:rPr lang="en-US" sz="1100" b="1" baseline="0">
              <a:solidFill>
                <a:srgbClr val="000000"/>
              </a:solidFill>
              <a:latin typeface="+mn-lt"/>
              <a:ea typeface="+mn-ea"/>
              <a:cs typeface="+mn-cs"/>
            </a:rPr>
            <a:t>F12</a:t>
          </a:r>
          <a:r>
            <a:rPr lang="en-US" sz="1100" b="0" baseline="0">
              <a:solidFill>
                <a:srgbClr val="000000"/>
              </a:solidFill>
              <a:latin typeface="+mn-lt"/>
              <a:ea typeface="+mn-ea"/>
              <a:cs typeface="+mn-cs"/>
            </a:rPr>
            <a:t>, refers to one of the "function" keys near the top of the keyboard.</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By the way, if you remember the old menu shortcut keys from pre-2007 versions of Excel, such as </a:t>
          </a:r>
          <a:r>
            <a:rPr lang="en-US" sz="1100" b="1" baseline="0">
              <a:solidFill>
                <a:srgbClr val="000000"/>
              </a:solidFill>
              <a:latin typeface="+mn-lt"/>
              <a:ea typeface="+mn-ea"/>
              <a:cs typeface="+mn-cs"/>
            </a:rPr>
            <a:t>Alt+e </a:t>
          </a:r>
          <a:r>
            <a:rPr lang="en-US" sz="1100" b="0" baseline="0">
              <a:solidFill>
                <a:srgbClr val="000000"/>
              </a:solidFill>
              <a:latin typeface="+mn-lt"/>
              <a:ea typeface="+mn-ea"/>
              <a:cs typeface="+mn-cs"/>
            </a:rPr>
            <a:t>and then </a:t>
          </a:r>
          <a:r>
            <a:rPr lang="en-US" sz="1100" b="1" baseline="0">
              <a:solidFill>
                <a:srgbClr val="000000"/>
              </a:solidFill>
              <a:latin typeface="+mn-lt"/>
              <a:ea typeface="+mn-ea"/>
              <a:cs typeface="+mn-cs"/>
            </a:rPr>
            <a:t>d </a:t>
          </a:r>
          <a:r>
            <a:rPr lang="en-US" sz="1100" b="0" baseline="0">
              <a:solidFill>
                <a:srgbClr val="000000"/>
              </a:solidFill>
              <a:latin typeface="+mn-lt"/>
              <a:ea typeface="+mn-ea"/>
              <a:cs typeface="+mn-cs"/>
            </a:rPr>
            <a:t>for deleting selected rows or columns, you can probably continue to use them. Old habits die hard, so Microsoft kept most of these for backward compatibility. However, they are not listed here.</a:t>
          </a:r>
          <a:endParaRPr lang="en-US" sz="1100">
            <a:solidFill>
              <a:srgbClr val="000000"/>
            </a:solidFill>
            <a:latin typeface="+mn-lt"/>
            <a:ea typeface="+mn-ea"/>
            <a:cs typeface="+mn-cs"/>
          </a:endParaRPr>
        </a:p>
      </xdr:txBody>
    </xdr:sp>
    <xdr:clientData/>
  </xdr:twoCellAnchor>
  <xdr:twoCellAnchor>
    <xdr:from>
      <xdr:col>1</xdr:col>
      <xdr:colOff>0</xdr:colOff>
      <xdr:row>39</xdr:row>
      <xdr:rowOff>0</xdr:rowOff>
    </xdr:from>
    <xdr:to>
      <xdr:col>9</xdr:col>
      <xdr:colOff>0</xdr:colOff>
      <xdr:row>78</xdr:row>
      <xdr:rowOff>9525</xdr:rowOff>
    </xdr:to>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238125" y="7429500"/>
          <a:ext cx="4724400" cy="74390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Selecting and Moving</a:t>
          </a:r>
          <a:endParaRPr lang="en-US" sz="1100" b="1" baseline="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1" baseline="0">
              <a:solidFill>
                <a:srgbClr val="000000"/>
              </a:solidFill>
              <a:effectLst/>
              <a:latin typeface="+mn-lt"/>
              <a:ea typeface="+mn-ea"/>
              <a:cs typeface="+mn-cs"/>
            </a:rPr>
            <a:t>C</a:t>
          </a:r>
          <a:r>
            <a:rPr lang="en-US" sz="1100" b="1" baseline="0">
              <a:solidFill>
                <a:srgbClr val="000000"/>
              </a:solidFill>
              <a:latin typeface="+mn-lt"/>
              <a:ea typeface="+mn-ea"/>
              <a:cs typeface="+mn-cs"/>
            </a:rPr>
            <a:t>trl+Home</a:t>
          </a:r>
          <a:r>
            <a:rPr lang="en-US" sz="1100">
              <a:solidFill>
                <a:srgbClr val="000000"/>
              </a:solidFill>
              <a:latin typeface="+mn-lt"/>
              <a:ea typeface="+mn-ea"/>
              <a:cs typeface="+mn-cs"/>
            </a:rPr>
            <a:t>:</a:t>
          </a:r>
          <a:r>
            <a:rPr lang="en-US" sz="1100" baseline="0">
              <a:solidFill>
                <a:srgbClr val="000000"/>
              </a:solidFill>
              <a:latin typeface="+mn-lt"/>
              <a:ea typeface="+mn-ea"/>
              <a:cs typeface="+mn-cs"/>
            </a:rPr>
            <a:t> go to cell A1</a:t>
          </a:r>
        </a:p>
        <a:p>
          <a:endParaRPr lang="en-US" sz="1100" baseline="0">
            <a:solidFill>
              <a:srgbClr val="000000"/>
            </a:solidFill>
            <a:latin typeface="+mn-lt"/>
            <a:ea typeface="+mn-ea"/>
            <a:cs typeface="+mn-cs"/>
          </a:endParaRPr>
        </a:p>
        <a:p>
          <a:r>
            <a:rPr lang="en-US" sz="1100" b="1" baseline="0">
              <a:solidFill>
                <a:srgbClr val="000000"/>
              </a:solidFill>
              <a:effectLst/>
              <a:latin typeface="+mn-lt"/>
              <a:ea typeface="+mn-ea"/>
              <a:cs typeface="+mn-cs"/>
            </a:rPr>
            <a:t>C</a:t>
          </a:r>
          <a:r>
            <a:rPr lang="en-US" sz="1100" b="1" baseline="0">
              <a:solidFill>
                <a:srgbClr val="000000"/>
              </a:solidFill>
              <a:latin typeface="+mn-lt"/>
              <a:ea typeface="+mn-ea"/>
              <a:cs typeface="+mn-cs"/>
            </a:rPr>
            <a:t>trl+End</a:t>
          </a:r>
          <a:r>
            <a:rPr lang="en-US" sz="1100" baseline="0">
              <a:solidFill>
                <a:srgbClr val="000000"/>
              </a:solidFill>
              <a:latin typeface="+mn-lt"/>
              <a:ea typeface="+mn-ea"/>
              <a:cs typeface="+mn-cs"/>
            </a:rPr>
            <a:t>: go to the bottom right nonempty cell</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Ctrl+Arrow Key</a:t>
          </a:r>
          <a:r>
            <a:rPr lang="en-US" sz="1100" baseline="0">
              <a:solidFill>
                <a:srgbClr val="000000"/>
              </a:solidFill>
              <a:latin typeface="+mn-lt"/>
              <a:ea typeface="+mn-ea"/>
              <a:cs typeface="+mn-cs"/>
            </a:rPr>
            <a:t>: move in the direction of the arrow to the last nonblank cell (if the next cell is nonblank) or to the next nonblank cell (if the next cell is blank)</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Page Down </a:t>
          </a:r>
          <a:r>
            <a:rPr lang="en-US" sz="1100" b="0" baseline="0">
              <a:solidFill>
                <a:srgbClr val="000000"/>
              </a:solidFill>
              <a:latin typeface="+mn-lt"/>
              <a:ea typeface="+mn-ea"/>
              <a:cs typeface="+mn-cs"/>
            </a:rPr>
            <a:t>or</a:t>
          </a:r>
          <a:r>
            <a:rPr lang="en-US" sz="1100" b="1" baseline="0">
              <a:solidFill>
                <a:srgbClr val="000000"/>
              </a:solidFill>
              <a:latin typeface="+mn-lt"/>
              <a:ea typeface="+mn-ea"/>
              <a:cs typeface="+mn-cs"/>
            </a:rPr>
            <a:t> Page Up: </a:t>
          </a:r>
          <a:r>
            <a:rPr lang="en-US" sz="1100" b="0" baseline="0">
              <a:solidFill>
                <a:srgbClr val="000000"/>
              </a:solidFill>
              <a:latin typeface="+mn-lt"/>
              <a:ea typeface="+mn-ea"/>
              <a:cs typeface="+mn-cs"/>
            </a:rPr>
            <a:t>move one screen down or one screen up</a:t>
          </a:r>
          <a:endParaRPr lang="en-US" sz="1100" b="1" baseline="0">
            <a:solidFill>
              <a:srgbClr val="000000"/>
            </a:solidFill>
            <a:latin typeface="+mn-lt"/>
            <a:ea typeface="+mn-ea"/>
            <a:cs typeface="+mn-cs"/>
          </a:endParaRPr>
        </a:p>
        <a:p>
          <a:endParaRPr lang="en-US" sz="1100" b="1" baseline="0">
            <a:solidFill>
              <a:srgbClr val="000000"/>
            </a:solidFill>
            <a:latin typeface="+mn-lt"/>
            <a:ea typeface="+mn-ea"/>
            <a:cs typeface="+mn-cs"/>
          </a:endParaRPr>
        </a:p>
        <a:p>
          <a:r>
            <a:rPr lang="en-US" sz="1100" b="1" baseline="0">
              <a:solidFill>
                <a:srgbClr val="000000"/>
              </a:solidFill>
              <a:latin typeface="+mn-lt"/>
              <a:ea typeface="+mn-ea"/>
              <a:cs typeface="+mn-cs"/>
            </a:rPr>
            <a:t>Alt+Page Down </a:t>
          </a:r>
          <a:r>
            <a:rPr lang="en-US" sz="1100" baseline="0">
              <a:solidFill>
                <a:srgbClr val="000000"/>
              </a:solidFill>
              <a:latin typeface="+mn-lt"/>
              <a:ea typeface="+mn-ea"/>
              <a:cs typeface="+mn-cs"/>
            </a:rPr>
            <a:t>or A</a:t>
          </a:r>
          <a:r>
            <a:rPr lang="en-US" sz="1100" b="1" baseline="0">
              <a:solidFill>
                <a:srgbClr val="000000"/>
              </a:solidFill>
              <a:latin typeface="+mn-lt"/>
              <a:ea typeface="+mn-ea"/>
              <a:cs typeface="+mn-cs"/>
            </a:rPr>
            <a:t>lt+Page Up</a:t>
          </a:r>
          <a:r>
            <a:rPr lang="en-US" sz="1100" baseline="0">
              <a:solidFill>
                <a:srgbClr val="000000"/>
              </a:solidFill>
              <a:latin typeface="+mn-lt"/>
              <a:ea typeface="+mn-ea"/>
              <a:cs typeface="+mn-cs"/>
            </a:rPr>
            <a:t>: move one screen to the right or one screen to the left</a:t>
          </a:r>
          <a:endParaRPr lang="en-US" sz="1100" b="1" baseline="0">
            <a:solidFill>
              <a:srgbClr val="000000"/>
            </a:solidFill>
            <a:latin typeface="+mn-lt"/>
            <a:ea typeface="+mn-ea"/>
            <a:cs typeface="+mn-cs"/>
          </a:endParaRPr>
        </a:p>
        <a:p>
          <a:endParaRPr lang="en-US" sz="1100" b="1" baseline="0">
            <a:solidFill>
              <a:srgbClr val="000000"/>
            </a:solidFill>
            <a:latin typeface="+mn-lt"/>
            <a:ea typeface="+mn-ea"/>
            <a:cs typeface="+mn-cs"/>
          </a:endParaRPr>
        </a:p>
        <a:p>
          <a:r>
            <a:rPr lang="en-US" sz="1100" b="1" baseline="0">
              <a:solidFill>
                <a:srgbClr val="000000"/>
              </a:solidFill>
              <a:latin typeface="+mn-lt"/>
              <a:ea typeface="+mn-ea"/>
              <a:cs typeface="+mn-cs"/>
            </a:rPr>
            <a:t>End</a:t>
          </a:r>
          <a:r>
            <a:rPr lang="en-US" sz="1100" b="0" baseline="0">
              <a:solidFill>
                <a:srgbClr val="000000"/>
              </a:solidFill>
              <a:latin typeface="+mn-lt"/>
              <a:ea typeface="+mn-ea"/>
              <a:cs typeface="+mn-cs"/>
            </a:rPr>
            <a:t>: turns "end" mode on, and then arrow keys work just like with Ctrl+Arrow Keys listed above</a:t>
          </a:r>
        </a:p>
        <a:p>
          <a:endParaRPr lang="en-US" sz="1100" b="0" baseline="0">
            <a:solidFill>
              <a:srgbClr val="000000"/>
            </a:solidFill>
            <a:latin typeface="+mn-lt"/>
            <a:ea typeface="+mn-ea"/>
            <a:cs typeface="+mn-cs"/>
          </a:endParaRPr>
        </a:p>
        <a:p>
          <a:r>
            <a:rPr lang="en-US" sz="1100" b="1" baseline="0">
              <a:solidFill>
                <a:srgbClr val="000000"/>
              </a:solidFill>
              <a:latin typeface="+mn-lt"/>
              <a:ea typeface="+mn-ea"/>
              <a:cs typeface="+mn-cs"/>
            </a:rPr>
            <a:t>Shift+Spacebar</a:t>
          </a:r>
          <a:r>
            <a:rPr lang="en-US" sz="1100" b="0" baseline="0">
              <a:solidFill>
                <a:srgbClr val="000000"/>
              </a:solidFill>
              <a:latin typeface="+mn-lt"/>
              <a:ea typeface="+mn-ea"/>
              <a:cs typeface="+mn-cs"/>
            </a:rPr>
            <a:t>: select the entire row</a:t>
          </a:r>
        </a:p>
        <a:p>
          <a:endParaRPr lang="en-US" sz="1100" b="0" baseline="0">
            <a:solidFill>
              <a:srgbClr val="000000"/>
            </a:solidFill>
            <a:latin typeface="+mn-lt"/>
            <a:ea typeface="+mn-ea"/>
            <a:cs typeface="+mn-cs"/>
          </a:endParaRPr>
        </a:p>
        <a:p>
          <a:r>
            <a:rPr lang="en-US" sz="1100" b="1" baseline="0">
              <a:solidFill>
                <a:srgbClr val="000000"/>
              </a:solidFill>
              <a:latin typeface="+mn-lt"/>
              <a:ea typeface="+mn-ea"/>
              <a:cs typeface="+mn-cs"/>
            </a:rPr>
            <a:t>Ctrl+Spacebar</a:t>
          </a:r>
          <a:r>
            <a:rPr lang="en-US" sz="1100" b="0" baseline="0">
              <a:solidFill>
                <a:srgbClr val="000000"/>
              </a:solidFill>
              <a:latin typeface="+mn-lt"/>
              <a:ea typeface="+mn-ea"/>
              <a:cs typeface="+mn-cs"/>
            </a:rPr>
            <a:t>: select the entire column</a:t>
          </a:r>
        </a:p>
        <a:p>
          <a:endParaRPr lang="en-US" sz="1100" b="0" baseline="0">
            <a:solidFill>
              <a:srgbClr val="000000"/>
            </a:solidFill>
            <a:latin typeface="+mn-lt"/>
            <a:ea typeface="+mn-ea"/>
            <a:cs typeface="+mn-cs"/>
          </a:endParaRPr>
        </a:p>
        <a:p>
          <a:r>
            <a:rPr lang="en-US" sz="1100" b="1" baseline="0">
              <a:solidFill>
                <a:srgbClr val="000000"/>
              </a:solidFill>
              <a:latin typeface="+mn-lt"/>
              <a:ea typeface="+mn-ea"/>
              <a:cs typeface="+mn-cs"/>
            </a:rPr>
            <a:t>Ctrl+a</a:t>
          </a:r>
          <a:r>
            <a:rPr lang="en-US" sz="1100">
              <a:solidFill>
                <a:srgbClr val="000000"/>
              </a:solidFill>
              <a:latin typeface="+mn-lt"/>
              <a:ea typeface="+mn-ea"/>
              <a:cs typeface="+mn-cs"/>
            </a:rPr>
            <a:t>: select the range</a:t>
          </a:r>
          <a:r>
            <a:rPr lang="en-US" sz="1100" baseline="0">
              <a:solidFill>
                <a:srgbClr val="000000"/>
              </a:solidFill>
              <a:latin typeface="+mn-lt"/>
              <a:ea typeface="+mn-ea"/>
              <a:cs typeface="+mn-cs"/>
            </a:rPr>
            <a:t> of data surrounding the active cell, or press twice to select the entire worksheet</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Shift+Arrow Key</a:t>
          </a:r>
          <a:r>
            <a:rPr lang="en-US" sz="1100" baseline="0">
              <a:solidFill>
                <a:srgbClr val="000000"/>
              </a:solidFill>
              <a:latin typeface="+mn-lt"/>
              <a:ea typeface="+mn-ea"/>
              <a:cs typeface="+mn-cs"/>
            </a:rPr>
            <a:t>: extend the selection by one cell in the direction of the arrow</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Ctrl+Shift+Arrow Key</a:t>
          </a:r>
          <a:r>
            <a:rPr lang="en-US" sz="1100" baseline="0">
              <a:solidFill>
                <a:srgbClr val="000000"/>
              </a:solidFill>
              <a:latin typeface="+mn-lt"/>
              <a:ea typeface="+mn-ea"/>
              <a:cs typeface="+mn-cs"/>
            </a:rPr>
            <a:t>: extend the selection to the last cell nonblank cell in the direction of the arrow</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Ctrl+Shift+Home</a:t>
          </a:r>
          <a:r>
            <a:rPr lang="en-US" sz="1100" b="0" baseline="0">
              <a:solidFill>
                <a:srgbClr val="000000"/>
              </a:solidFill>
              <a:latin typeface="+mn-lt"/>
              <a:ea typeface="+mn-ea"/>
              <a:cs typeface="+mn-cs"/>
            </a:rPr>
            <a:t>: extend the selection to the beginning (cell A1) of the worksheet</a:t>
          </a:r>
          <a:endParaRPr lang="en-US" sz="1100" b="1" baseline="0">
            <a:solidFill>
              <a:srgbClr val="000000"/>
            </a:solidFill>
            <a:latin typeface="+mn-lt"/>
            <a:ea typeface="+mn-ea"/>
            <a:cs typeface="+mn-cs"/>
          </a:endParaRPr>
        </a:p>
        <a:p>
          <a:endParaRPr lang="en-US" sz="1100" b="1" baseline="0">
            <a:solidFill>
              <a:srgbClr val="000000"/>
            </a:solidFill>
            <a:latin typeface="+mn-lt"/>
            <a:ea typeface="+mn-ea"/>
            <a:cs typeface="+mn-cs"/>
          </a:endParaRPr>
        </a:p>
        <a:p>
          <a:r>
            <a:rPr lang="en-US" sz="1100" b="1" baseline="0">
              <a:solidFill>
                <a:srgbClr val="000000"/>
              </a:solidFill>
              <a:latin typeface="+mn-lt"/>
              <a:ea typeface="+mn-ea"/>
              <a:cs typeface="+mn-cs"/>
            </a:rPr>
            <a:t>Ctrl+Shift+End</a:t>
          </a:r>
          <a:r>
            <a:rPr lang="en-US" sz="1100" b="0" baseline="0">
              <a:solidFill>
                <a:srgbClr val="000000"/>
              </a:solidFill>
              <a:latin typeface="+mn-lt"/>
              <a:ea typeface="+mn-ea"/>
              <a:cs typeface="+mn-cs"/>
            </a:rPr>
            <a:t>: extend the selection to include all used cells below and to the right of the active cell</a:t>
          </a:r>
        </a:p>
        <a:p>
          <a:endParaRPr lang="en-US" sz="1100" b="0" baseline="0">
            <a:solidFill>
              <a:srgbClr val="000000"/>
            </a:solidFill>
            <a:latin typeface="+mn-lt"/>
            <a:ea typeface="+mn-ea"/>
            <a:cs typeface="+mn-cs"/>
          </a:endParaRPr>
        </a:p>
        <a:p>
          <a:r>
            <a:rPr lang="en-US" sz="1100" b="1" baseline="0">
              <a:solidFill>
                <a:srgbClr val="000000"/>
              </a:solidFill>
              <a:latin typeface="+mn-lt"/>
              <a:ea typeface="+mn-ea"/>
              <a:cs typeface="+mn-cs"/>
            </a:rPr>
            <a:t>Ctrl+Tab </a:t>
          </a:r>
          <a:r>
            <a:rPr lang="en-US" sz="1100" b="0" baseline="0">
              <a:solidFill>
                <a:srgbClr val="000000"/>
              </a:solidFill>
              <a:latin typeface="+mn-lt"/>
              <a:ea typeface="+mn-ea"/>
              <a:cs typeface="+mn-cs"/>
            </a:rPr>
            <a:t>or C</a:t>
          </a:r>
          <a:r>
            <a:rPr lang="en-US" sz="1100" b="1" baseline="0">
              <a:solidFill>
                <a:srgbClr val="000000"/>
              </a:solidFill>
              <a:latin typeface="+mn-lt"/>
              <a:ea typeface="+mn-ea"/>
              <a:cs typeface="+mn-cs"/>
            </a:rPr>
            <a:t>trl+Shift+Tab</a:t>
          </a:r>
          <a:r>
            <a:rPr lang="en-US" sz="1100" b="0" baseline="0">
              <a:solidFill>
                <a:srgbClr val="000000"/>
              </a:solidFill>
              <a:latin typeface="+mn-lt"/>
              <a:ea typeface="+mn-ea"/>
              <a:cs typeface="+mn-cs"/>
            </a:rPr>
            <a:t>: move to the next (or previous) open workbook</a:t>
          </a:r>
          <a:endParaRPr lang="en-US" sz="1100" b="1">
            <a:solidFill>
              <a:srgbClr val="000000"/>
            </a:solidFill>
            <a:latin typeface="+mn-lt"/>
            <a:ea typeface="+mn-ea"/>
            <a:cs typeface="+mn-cs"/>
          </a:endParaRPr>
        </a:p>
      </xdr:txBody>
    </xdr:sp>
    <xdr:clientData/>
  </xdr:twoCellAnchor>
  <xdr:twoCellAnchor>
    <xdr:from>
      <xdr:col>1</xdr:col>
      <xdr:colOff>0</xdr:colOff>
      <xdr:row>79</xdr:row>
      <xdr:rowOff>1</xdr:rowOff>
    </xdr:from>
    <xdr:to>
      <xdr:col>9</xdr:col>
      <xdr:colOff>0</xdr:colOff>
      <xdr:row>93</xdr:row>
      <xdr:rowOff>1</xdr:rowOff>
    </xdr:to>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38125" y="15049501"/>
          <a:ext cx="4724400" cy="2667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Clipboard</a:t>
          </a:r>
          <a:r>
            <a:rPr lang="en-US" sz="1100" b="1" baseline="0">
              <a:solidFill>
                <a:srgbClr val="000000"/>
              </a:solidFill>
              <a:latin typeface="+mn-lt"/>
              <a:ea typeface="+mn-ea"/>
              <a:cs typeface="+mn-cs"/>
            </a:rPr>
            <a:t> and Undo</a:t>
          </a:r>
        </a:p>
        <a:p>
          <a:endParaRPr lang="en-US" sz="1100">
            <a:solidFill>
              <a:srgbClr val="000000"/>
            </a:solidFill>
            <a:latin typeface="+mn-lt"/>
            <a:ea typeface="+mn-ea"/>
            <a:cs typeface="+mn-cs"/>
          </a:endParaRPr>
        </a:p>
        <a:p>
          <a:r>
            <a:rPr lang="en-US" sz="1100" b="1" baseline="0">
              <a:solidFill>
                <a:srgbClr val="000000"/>
              </a:solidFill>
              <a:latin typeface="+mn-lt"/>
              <a:ea typeface="+mn-ea"/>
              <a:cs typeface="+mn-cs"/>
            </a:rPr>
            <a:t>Ctrl+c</a:t>
          </a:r>
          <a:r>
            <a:rPr lang="en-US" sz="1100">
              <a:solidFill>
                <a:srgbClr val="000000"/>
              </a:solidFill>
              <a:latin typeface="+mn-lt"/>
              <a:ea typeface="+mn-ea"/>
              <a:cs typeface="+mn-cs"/>
            </a:rPr>
            <a:t>:</a:t>
          </a:r>
          <a:r>
            <a:rPr lang="en-US" sz="1100" baseline="0">
              <a:solidFill>
                <a:srgbClr val="000000"/>
              </a:solidFill>
              <a:latin typeface="+mn-lt"/>
              <a:ea typeface="+mn-ea"/>
              <a:cs typeface="+mn-cs"/>
            </a:rPr>
            <a:t> copy</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Ctrl+x</a:t>
          </a:r>
          <a:r>
            <a:rPr lang="en-US" sz="1100" baseline="0">
              <a:solidFill>
                <a:srgbClr val="000000"/>
              </a:solidFill>
              <a:latin typeface="+mn-lt"/>
              <a:ea typeface="+mn-ea"/>
              <a:cs typeface="+mn-cs"/>
            </a:rPr>
            <a:t>: cut</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Ctrl+v</a:t>
          </a:r>
          <a:r>
            <a:rPr lang="en-US" sz="1100" baseline="0">
              <a:solidFill>
                <a:srgbClr val="000000"/>
              </a:solidFill>
              <a:latin typeface="+mn-lt"/>
              <a:ea typeface="+mn-ea"/>
              <a:cs typeface="+mn-cs"/>
            </a:rPr>
            <a:t>: paste</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Ctrl+Alt+v</a:t>
          </a:r>
          <a:r>
            <a:rPr lang="en-US" sz="1100" baseline="0">
              <a:solidFill>
                <a:srgbClr val="000000"/>
              </a:solidFill>
              <a:latin typeface="+mn-lt"/>
              <a:ea typeface="+mn-ea"/>
              <a:cs typeface="+mn-cs"/>
            </a:rPr>
            <a:t>: open the Paste Special dialog box (if clipboard is nonempty)</a:t>
          </a:r>
          <a:endParaRPr lang="en-US" sz="1100" b="1" baseline="0">
            <a:solidFill>
              <a:srgbClr val="000000"/>
            </a:solidFill>
            <a:latin typeface="+mn-lt"/>
            <a:ea typeface="+mn-ea"/>
            <a:cs typeface="+mn-cs"/>
          </a:endParaRPr>
        </a:p>
        <a:p>
          <a:endParaRPr lang="en-US" sz="1100" b="1" baseline="0">
            <a:solidFill>
              <a:srgbClr val="000000"/>
            </a:solidFill>
            <a:latin typeface="+mn-lt"/>
            <a:ea typeface="+mn-ea"/>
            <a:cs typeface="+mn-cs"/>
          </a:endParaRPr>
        </a:p>
        <a:p>
          <a:r>
            <a:rPr lang="en-US" sz="1100" b="1" baseline="0">
              <a:solidFill>
                <a:srgbClr val="000000"/>
              </a:solidFill>
              <a:latin typeface="+mn-lt"/>
              <a:ea typeface="+mn-ea"/>
              <a:cs typeface="+mn-cs"/>
            </a:rPr>
            <a:t>Ctrl+z</a:t>
          </a:r>
          <a:r>
            <a:rPr lang="en-US" sz="1100" b="0" baseline="0">
              <a:solidFill>
                <a:srgbClr val="000000"/>
              </a:solidFill>
              <a:latin typeface="+mn-lt"/>
              <a:ea typeface="+mn-ea"/>
              <a:cs typeface="+mn-cs"/>
            </a:rPr>
            <a:t>: undo last action</a:t>
          </a:r>
        </a:p>
        <a:p>
          <a:endParaRPr lang="en-US" sz="1100" b="0" baseline="0">
            <a:solidFill>
              <a:srgbClr val="000000"/>
            </a:solidFill>
            <a:latin typeface="+mn-lt"/>
            <a:ea typeface="+mn-ea"/>
            <a:cs typeface="+mn-cs"/>
          </a:endParaRPr>
        </a:p>
        <a:p>
          <a:r>
            <a:rPr lang="en-US" sz="1100" b="1" baseline="0">
              <a:solidFill>
                <a:srgbClr val="000000"/>
              </a:solidFill>
              <a:latin typeface="+mn-lt"/>
              <a:ea typeface="+mn-ea"/>
              <a:cs typeface="+mn-cs"/>
            </a:rPr>
            <a:t>Ctrl+y</a:t>
          </a:r>
          <a:r>
            <a:rPr lang="en-US" sz="1100" b="0" baseline="0">
              <a:solidFill>
                <a:srgbClr val="000000"/>
              </a:solidFill>
              <a:latin typeface="+mn-lt"/>
              <a:ea typeface="+mn-ea"/>
              <a:cs typeface="+mn-cs"/>
            </a:rPr>
            <a:t>: redo last action</a:t>
          </a:r>
          <a:endParaRPr lang="en-US" sz="1100">
            <a:solidFill>
              <a:srgbClr val="000000"/>
            </a:solidFill>
            <a:latin typeface="+mn-lt"/>
            <a:ea typeface="+mn-ea"/>
            <a:cs typeface="+mn-cs"/>
          </a:endParaRPr>
        </a:p>
      </xdr:txBody>
    </xdr:sp>
    <xdr:clientData/>
  </xdr:twoCellAnchor>
  <xdr:twoCellAnchor>
    <xdr:from>
      <xdr:col>1</xdr:col>
      <xdr:colOff>0</xdr:colOff>
      <xdr:row>93</xdr:row>
      <xdr:rowOff>190499</xdr:rowOff>
    </xdr:from>
    <xdr:to>
      <xdr:col>9</xdr:col>
      <xdr:colOff>0</xdr:colOff>
      <xdr:row>114</xdr:row>
      <xdr:rowOff>180975</xdr:rowOff>
    </xdr:to>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38125" y="17906999"/>
          <a:ext cx="4724400" cy="39909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Formatting</a:t>
          </a:r>
          <a:endParaRPr lang="en-US" sz="1100" b="1" baseline="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1" baseline="0">
              <a:solidFill>
                <a:srgbClr val="000000"/>
              </a:solidFill>
              <a:latin typeface="+mn-lt"/>
              <a:ea typeface="+mn-ea"/>
              <a:cs typeface="+mn-cs"/>
            </a:rPr>
            <a:t>Ctrl+b</a:t>
          </a:r>
          <a:r>
            <a:rPr lang="en-US" sz="1100">
              <a:solidFill>
                <a:srgbClr val="000000"/>
              </a:solidFill>
              <a:latin typeface="+mn-lt"/>
              <a:ea typeface="+mn-ea"/>
              <a:cs typeface="+mn-cs"/>
            </a:rPr>
            <a:t>:</a:t>
          </a:r>
          <a:r>
            <a:rPr lang="en-US" sz="1100" baseline="0">
              <a:solidFill>
                <a:srgbClr val="000000"/>
              </a:solidFill>
              <a:latin typeface="+mn-lt"/>
              <a:ea typeface="+mn-ea"/>
              <a:cs typeface="+mn-cs"/>
            </a:rPr>
            <a:t> boldface (or remove boldface)</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Ctrl+i</a:t>
          </a:r>
          <a:r>
            <a:rPr lang="en-US" sz="1100" baseline="0">
              <a:solidFill>
                <a:srgbClr val="000000"/>
              </a:solidFill>
              <a:latin typeface="+mn-lt"/>
              <a:ea typeface="+mn-ea"/>
              <a:cs typeface="+mn-cs"/>
            </a:rPr>
            <a:t>: italicize (or remove italics)</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Ctrl+u</a:t>
          </a:r>
          <a:r>
            <a:rPr lang="en-US" sz="1100" baseline="0">
              <a:solidFill>
                <a:srgbClr val="000000"/>
              </a:solidFill>
              <a:latin typeface="+mn-lt"/>
              <a:ea typeface="+mn-ea"/>
              <a:cs typeface="+mn-cs"/>
            </a:rPr>
            <a:t>: underline (or remove underline)</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Ctrl+Shift+&amp; </a:t>
          </a:r>
          <a:r>
            <a:rPr lang="en-US" sz="1100" b="0" baseline="0">
              <a:solidFill>
                <a:srgbClr val="000000"/>
              </a:solidFill>
              <a:latin typeface="+mn-lt"/>
              <a:ea typeface="+mn-ea"/>
              <a:cs typeface="+mn-cs"/>
            </a:rPr>
            <a:t>(ampersand)</a:t>
          </a:r>
          <a:r>
            <a:rPr lang="en-US" sz="1100" baseline="0">
              <a:solidFill>
                <a:srgbClr val="000000"/>
              </a:solidFill>
              <a:latin typeface="+mn-lt"/>
              <a:ea typeface="+mn-ea"/>
              <a:cs typeface="+mn-cs"/>
            </a:rPr>
            <a:t>: apply an outline border</a:t>
          </a:r>
          <a:endParaRPr lang="en-US" sz="1100" b="1" baseline="0">
            <a:solidFill>
              <a:srgbClr val="000000"/>
            </a:solidFill>
            <a:latin typeface="+mn-lt"/>
            <a:ea typeface="+mn-ea"/>
            <a:cs typeface="+mn-cs"/>
          </a:endParaRPr>
        </a:p>
        <a:p>
          <a:endParaRPr lang="en-US" sz="1100" b="1" baseline="0">
            <a:solidFill>
              <a:srgbClr val="000000"/>
            </a:solidFill>
            <a:latin typeface="+mn-lt"/>
            <a:ea typeface="+mn-ea"/>
            <a:cs typeface="+mn-cs"/>
          </a:endParaRPr>
        </a:p>
        <a:p>
          <a:r>
            <a:rPr lang="en-US" sz="1100" b="1" baseline="0">
              <a:solidFill>
                <a:srgbClr val="000000"/>
              </a:solidFill>
              <a:latin typeface="+mn-lt"/>
              <a:ea typeface="+mn-ea"/>
              <a:cs typeface="+mn-cs"/>
            </a:rPr>
            <a:t>Ctrl+Shift+_ </a:t>
          </a:r>
          <a:r>
            <a:rPr lang="en-US" sz="1100" b="0" baseline="0">
              <a:solidFill>
                <a:srgbClr val="000000"/>
              </a:solidFill>
              <a:latin typeface="+mn-lt"/>
              <a:ea typeface="+mn-ea"/>
              <a:cs typeface="+mn-cs"/>
            </a:rPr>
            <a:t>(underscore): remove an outline border</a:t>
          </a:r>
        </a:p>
        <a:p>
          <a:endParaRPr lang="en-US" sz="1100" b="0" baseline="0">
            <a:solidFill>
              <a:srgbClr val="000000"/>
            </a:solidFill>
            <a:latin typeface="+mn-lt"/>
            <a:ea typeface="+mn-ea"/>
            <a:cs typeface="+mn-cs"/>
          </a:endParaRPr>
        </a:p>
        <a:p>
          <a:r>
            <a:rPr lang="en-US" sz="1100" b="1" baseline="0">
              <a:solidFill>
                <a:srgbClr val="000000"/>
              </a:solidFill>
              <a:latin typeface="+mn-lt"/>
              <a:ea typeface="+mn-ea"/>
              <a:cs typeface="+mn-cs"/>
            </a:rPr>
            <a:t>Ctrl+Shift+$</a:t>
          </a:r>
          <a:r>
            <a:rPr lang="en-US" sz="1100" b="0" baseline="0">
              <a:solidFill>
                <a:srgbClr val="000000"/>
              </a:solidFill>
              <a:latin typeface="+mn-lt"/>
              <a:ea typeface="+mn-ea"/>
              <a:cs typeface="+mn-cs"/>
            </a:rPr>
            <a:t>: apply a currency format with two decimals</a:t>
          </a:r>
        </a:p>
        <a:p>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Ctrl+Shift+%</a:t>
          </a:r>
          <a:r>
            <a:rPr lang="en-US" sz="1100" b="0" baseline="0">
              <a:solidFill>
                <a:srgbClr val="000000"/>
              </a:solidFill>
              <a:effectLst/>
              <a:latin typeface="+mn-lt"/>
              <a:ea typeface="+mn-ea"/>
              <a:cs typeface="+mn-cs"/>
            </a:rPr>
            <a:t>: apply a percentage format with zero decimals</a:t>
          </a:r>
          <a:endParaRPr lang="en-US">
            <a:solidFill>
              <a:srgbClr val="000000"/>
            </a:solidFill>
            <a:effectLst/>
          </a:endParaRP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Ctrl+Shift+#</a:t>
          </a:r>
          <a:r>
            <a:rPr lang="en-US" sz="1100" b="0" baseline="0">
              <a:solidFill>
                <a:srgbClr val="000000"/>
              </a:solidFill>
              <a:effectLst/>
              <a:latin typeface="+mn-lt"/>
              <a:ea typeface="+mn-ea"/>
              <a:cs typeface="+mn-cs"/>
            </a:rPr>
            <a:t>: apply a date format with day, month, and year</a:t>
          </a:r>
          <a:endParaRPr lang="en-US">
            <a:solidFill>
              <a:srgbClr val="000000"/>
            </a:solidFill>
            <a:effectLst/>
          </a:endParaRP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Ctrl+Shift+! </a:t>
          </a:r>
          <a:r>
            <a:rPr lang="en-US" sz="1100" b="0" baseline="0">
              <a:solidFill>
                <a:srgbClr val="000000"/>
              </a:solidFill>
              <a:effectLst/>
              <a:latin typeface="+mn-lt"/>
              <a:ea typeface="+mn-ea"/>
              <a:cs typeface="+mn-cs"/>
            </a:rPr>
            <a:t>(exclamation): apply a number format with two decimals, comma separator, and minus sign for negative numbers</a:t>
          </a:r>
          <a:endParaRPr lang="en-US">
            <a:solidFill>
              <a:srgbClr val="000000"/>
            </a:solidFill>
            <a:effectLst/>
          </a:endParaRPr>
        </a:p>
        <a:p>
          <a:endParaRPr lang="en-US" sz="1100">
            <a:solidFill>
              <a:srgbClr val="000000"/>
            </a:solidFill>
            <a:latin typeface="+mn-lt"/>
            <a:ea typeface="+mn-ea"/>
            <a:cs typeface="+mn-cs"/>
          </a:endParaRPr>
        </a:p>
      </xdr:txBody>
    </xdr:sp>
    <xdr:clientData/>
  </xdr:twoCellAnchor>
  <xdr:twoCellAnchor>
    <xdr:from>
      <xdr:col>1</xdr:col>
      <xdr:colOff>0</xdr:colOff>
      <xdr:row>116</xdr:row>
      <xdr:rowOff>0</xdr:rowOff>
    </xdr:from>
    <xdr:to>
      <xdr:col>9</xdr:col>
      <xdr:colOff>0</xdr:colOff>
      <xdr:row>138</xdr:row>
      <xdr:rowOff>9525</xdr:rowOff>
    </xdr:to>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38125" y="22098000"/>
          <a:ext cx="4724400" cy="4200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Formulas and Range Names</a:t>
          </a:r>
          <a:endParaRPr lang="en-US" sz="1100" b="1" baseline="0">
            <a:solidFill>
              <a:srgbClr val="000000"/>
            </a:solidFill>
            <a:latin typeface="+mn-lt"/>
            <a:ea typeface="+mn-ea"/>
            <a:cs typeface="+mn-cs"/>
          </a:endParaRP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F4</a:t>
          </a:r>
          <a:r>
            <a:rPr lang="en-US" sz="1100" b="0" baseline="0">
              <a:solidFill>
                <a:srgbClr val="000000"/>
              </a:solidFill>
              <a:effectLst/>
              <a:latin typeface="+mn-lt"/>
              <a:ea typeface="+mn-ea"/>
              <a:cs typeface="+mn-cs"/>
            </a:rPr>
            <a:t>: enter dollar signs for an absolute address (or keep pressing to cycle through relative/absolute possibilities)</a:t>
          </a:r>
          <a:endParaRPr lang="en-US">
            <a:solidFill>
              <a:srgbClr val="000000"/>
            </a:solidFill>
            <a:effectLst/>
          </a:endParaRPr>
        </a:p>
        <a:p>
          <a:endParaRPr lang="en-US" sz="1100" b="1" baseline="0">
            <a:solidFill>
              <a:srgbClr val="000000"/>
            </a:solidFill>
            <a:latin typeface="+mn-lt"/>
            <a:ea typeface="+mn-ea"/>
            <a:cs typeface="+mn-cs"/>
          </a:endParaRPr>
        </a:p>
        <a:p>
          <a:r>
            <a:rPr lang="en-US" sz="1100" b="1" baseline="0">
              <a:solidFill>
                <a:srgbClr val="000000"/>
              </a:solidFill>
              <a:latin typeface="+mn-lt"/>
              <a:ea typeface="+mn-ea"/>
              <a:cs typeface="+mn-cs"/>
            </a:rPr>
            <a:t>Alt+= </a:t>
          </a:r>
          <a:r>
            <a:rPr lang="en-US" sz="1100" b="0" baseline="0">
              <a:solidFill>
                <a:srgbClr val="000000"/>
              </a:solidFill>
              <a:latin typeface="+mn-lt"/>
              <a:ea typeface="+mn-ea"/>
              <a:cs typeface="+mn-cs"/>
            </a:rPr>
            <a:t>(equals sign)</a:t>
          </a:r>
          <a:r>
            <a:rPr lang="en-US" sz="1100">
              <a:solidFill>
                <a:srgbClr val="000000"/>
              </a:solidFill>
              <a:latin typeface="+mn-lt"/>
              <a:ea typeface="+mn-ea"/>
              <a:cs typeface="+mn-cs"/>
            </a:rPr>
            <a:t>:</a:t>
          </a:r>
          <a:r>
            <a:rPr lang="en-US" sz="1100" baseline="0">
              <a:solidFill>
                <a:srgbClr val="000000"/>
              </a:solidFill>
              <a:latin typeface="+mn-lt"/>
              <a:ea typeface="+mn-ea"/>
              <a:cs typeface="+mn-cs"/>
            </a:rPr>
            <a:t> insert an AutoSum formula</a:t>
          </a:r>
        </a:p>
        <a:p>
          <a:endParaRPr lang="en-US" sz="110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Ctrl+a</a:t>
          </a:r>
          <a:r>
            <a:rPr lang="en-US" sz="1100" baseline="0">
              <a:solidFill>
                <a:srgbClr val="000000"/>
              </a:solidFill>
              <a:effectLst/>
              <a:latin typeface="+mn-lt"/>
              <a:ea typeface="+mn-ea"/>
              <a:cs typeface="+mn-cs"/>
            </a:rPr>
            <a:t>: display the Function Window after starting a formula and typing a function name</a:t>
          </a:r>
          <a:endParaRPr lang="en-US">
            <a:solidFill>
              <a:srgbClr val="000000"/>
            </a:solidFill>
            <a:effectLst/>
          </a:endParaRPr>
        </a:p>
        <a:p>
          <a:endParaRPr lang="en-US" sz="1100" b="1" baseline="0">
            <a:solidFill>
              <a:srgbClr val="000000"/>
            </a:solidFill>
            <a:latin typeface="+mn-lt"/>
            <a:ea typeface="+mn-ea"/>
            <a:cs typeface="+mn-cs"/>
          </a:endParaRPr>
        </a:p>
        <a:p>
          <a:r>
            <a:rPr lang="en-US" sz="1100" b="1" baseline="0">
              <a:solidFill>
                <a:srgbClr val="000000"/>
              </a:solidFill>
              <a:latin typeface="+mn-lt"/>
              <a:ea typeface="+mn-ea"/>
              <a:cs typeface="+mn-cs"/>
            </a:rPr>
            <a:t>Shift+F3</a:t>
          </a:r>
          <a:r>
            <a:rPr lang="en-US" sz="1100" baseline="0">
              <a:solidFill>
                <a:srgbClr val="000000"/>
              </a:solidFill>
              <a:latin typeface="+mn-lt"/>
              <a:ea typeface="+mn-ea"/>
              <a:cs typeface="+mn-cs"/>
            </a:rPr>
            <a:t>: display the Insert Function dialog box (same as clicking the f</a:t>
          </a:r>
          <a:r>
            <a:rPr lang="en-US" sz="1100" baseline="-25000">
              <a:solidFill>
                <a:srgbClr val="000000"/>
              </a:solidFill>
              <a:latin typeface="+mn-lt"/>
              <a:ea typeface="+mn-ea"/>
              <a:cs typeface="+mn-cs"/>
            </a:rPr>
            <a:t>x</a:t>
          </a:r>
          <a:r>
            <a:rPr lang="en-US" sz="1100" baseline="0">
              <a:solidFill>
                <a:srgbClr val="000000"/>
              </a:solidFill>
              <a:latin typeface="+mn-lt"/>
              <a:ea typeface="+mn-ea"/>
              <a:cs typeface="+mn-cs"/>
            </a:rPr>
            <a:t> button)</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Ctrl+F3</a:t>
          </a:r>
          <a:r>
            <a:rPr lang="en-US" sz="1100" b="0" baseline="0">
              <a:solidFill>
                <a:srgbClr val="000000"/>
              </a:solidFill>
              <a:latin typeface="+mn-lt"/>
              <a:ea typeface="+mn-ea"/>
              <a:cs typeface="+mn-cs"/>
            </a:rPr>
            <a:t>: open the Name Manager dialog box</a:t>
          </a:r>
        </a:p>
        <a:p>
          <a:endParaRPr lang="en-US" sz="1100" b="0" baseline="0">
            <a:solidFill>
              <a:srgbClr val="000000"/>
            </a:solidFill>
            <a:latin typeface="+mn-lt"/>
            <a:ea typeface="+mn-ea"/>
            <a:cs typeface="+mn-cs"/>
          </a:endParaRPr>
        </a:p>
        <a:p>
          <a:r>
            <a:rPr lang="en-US" sz="1100" b="1" baseline="0">
              <a:solidFill>
                <a:srgbClr val="000000"/>
              </a:solidFill>
              <a:latin typeface="+mn-lt"/>
              <a:ea typeface="+mn-ea"/>
              <a:cs typeface="+mn-cs"/>
            </a:rPr>
            <a:t>Ctrl+shift+F3</a:t>
          </a:r>
          <a:r>
            <a:rPr lang="en-US" sz="1100" b="0" baseline="0">
              <a:solidFill>
                <a:srgbClr val="000000"/>
              </a:solidFill>
              <a:latin typeface="+mn-lt"/>
              <a:ea typeface="+mn-ea"/>
              <a:cs typeface="+mn-cs"/>
            </a:rPr>
            <a:t>: create range names from row/column labels</a:t>
          </a:r>
        </a:p>
        <a:p>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F3</a:t>
          </a:r>
          <a:r>
            <a:rPr lang="en-US" sz="1100" b="0" baseline="0">
              <a:solidFill>
                <a:srgbClr val="000000"/>
              </a:solidFill>
              <a:effectLst/>
              <a:latin typeface="+mn-lt"/>
              <a:ea typeface="+mn-ea"/>
              <a:cs typeface="+mn-cs"/>
            </a:rPr>
            <a:t>: paste a range name into a formula</a:t>
          </a:r>
          <a:endParaRPr lang="en-US">
            <a:solidFill>
              <a:srgbClr val="000000"/>
            </a:solidFill>
            <a:effectLst/>
          </a:endParaRP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Ctrl+Shift+Enter</a:t>
          </a:r>
          <a:r>
            <a:rPr lang="en-US" sz="1100" baseline="0">
              <a:solidFill>
                <a:srgbClr val="000000"/>
              </a:solidFill>
              <a:effectLst/>
              <a:latin typeface="+mn-lt"/>
              <a:ea typeface="+mn-ea"/>
              <a:cs typeface="+mn-cs"/>
            </a:rPr>
            <a:t>: enter a formula as an </a:t>
          </a:r>
          <a:r>
            <a:rPr lang="en-US" sz="1100" i="1" baseline="0">
              <a:solidFill>
                <a:srgbClr val="000000"/>
              </a:solidFill>
              <a:effectLst/>
              <a:latin typeface="+mn-lt"/>
              <a:ea typeface="+mn-ea"/>
              <a:cs typeface="+mn-cs"/>
            </a:rPr>
            <a:t>array</a:t>
          </a:r>
          <a:r>
            <a:rPr lang="en-US" sz="1100" baseline="0">
              <a:solidFill>
                <a:srgbClr val="000000"/>
              </a:solidFill>
              <a:effectLst/>
              <a:latin typeface="+mn-lt"/>
              <a:ea typeface="+mn-ea"/>
              <a:cs typeface="+mn-cs"/>
            </a:rPr>
            <a:t> formula (e.g., when using MMULT for matrix multiplication)</a:t>
          </a:r>
          <a:endParaRPr lang="en-US">
            <a:solidFill>
              <a:srgbClr val="000000"/>
            </a:solidFill>
            <a:effectLst/>
          </a:endParaRPr>
        </a:p>
      </xdr:txBody>
    </xdr:sp>
    <xdr:clientData/>
  </xdr:twoCellAnchor>
  <xdr:twoCellAnchor>
    <xdr:from>
      <xdr:col>1</xdr:col>
      <xdr:colOff>0</xdr:colOff>
      <xdr:row>138</xdr:row>
      <xdr:rowOff>190499</xdr:rowOff>
    </xdr:from>
    <xdr:to>
      <xdr:col>9</xdr:col>
      <xdr:colOff>0</xdr:colOff>
      <xdr:row>166</xdr:row>
      <xdr:rowOff>180974</xdr:rowOff>
    </xdr:to>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38125" y="26479499"/>
          <a:ext cx="4724400" cy="5324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Miscellaneous</a:t>
          </a:r>
          <a:endParaRPr lang="en-US" sz="1100" b="1" baseline="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1" baseline="0">
              <a:solidFill>
                <a:srgbClr val="000000"/>
              </a:solidFill>
              <a:latin typeface="+mn-lt"/>
              <a:ea typeface="+mn-ea"/>
              <a:cs typeface="+mn-cs"/>
            </a:rPr>
            <a:t>F12</a:t>
          </a:r>
          <a:r>
            <a:rPr lang="en-US" sz="1100">
              <a:solidFill>
                <a:srgbClr val="000000"/>
              </a:solidFill>
              <a:latin typeface="+mn-lt"/>
              <a:ea typeface="+mn-ea"/>
              <a:cs typeface="+mn-cs"/>
            </a:rPr>
            <a:t>:</a:t>
          </a:r>
          <a:r>
            <a:rPr lang="en-US" sz="1100" baseline="0">
              <a:solidFill>
                <a:srgbClr val="000000"/>
              </a:solidFill>
              <a:latin typeface="+mn-lt"/>
              <a:ea typeface="+mn-ea"/>
              <a:cs typeface="+mn-cs"/>
            </a:rPr>
            <a:t> display the Save As dialog box</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F1</a:t>
          </a:r>
          <a:r>
            <a:rPr lang="en-US" sz="1100" baseline="0">
              <a:solidFill>
                <a:srgbClr val="000000"/>
              </a:solidFill>
              <a:latin typeface="+mn-lt"/>
              <a:ea typeface="+mn-ea"/>
              <a:cs typeface="+mn-cs"/>
            </a:rPr>
            <a:t>: display the Excel Help window</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F2</a:t>
          </a:r>
          <a:r>
            <a:rPr lang="en-US" sz="1100" b="0" baseline="0">
              <a:solidFill>
                <a:srgbClr val="000000"/>
              </a:solidFill>
              <a:latin typeface="+mn-lt"/>
              <a:ea typeface="+mn-ea"/>
              <a:cs typeface="+mn-cs"/>
            </a:rPr>
            <a:t>: display the formula in a selected cell (instead of looking the Formula bar)</a:t>
          </a:r>
          <a:endParaRPr lang="en-US" sz="1100" b="1" baseline="0">
            <a:solidFill>
              <a:srgbClr val="000000"/>
            </a:solidFill>
            <a:latin typeface="+mn-lt"/>
            <a:ea typeface="+mn-ea"/>
            <a:cs typeface="+mn-cs"/>
          </a:endParaRP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F5</a:t>
          </a:r>
          <a:r>
            <a:rPr lang="en-US" sz="1100" b="0" baseline="0">
              <a:solidFill>
                <a:srgbClr val="000000"/>
              </a:solidFill>
              <a:latin typeface="+mn-lt"/>
              <a:ea typeface="+mn-ea"/>
              <a:cs typeface="+mn-cs"/>
            </a:rPr>
            <a:t>: display the GoTo dialog box</a:t>
          </a:r>
        </a:p>
        <a:p>
          <a:endParaRPr lang="en-US" sz="1100" b="0" baseline="0">
            <a:solidFill>
              <a:srgbClr val="000000"/>
            </a:solidFill>
            <a:latin typeface="+mn-lt"/>
            <a:ea typeface="+mn-ea"/>
            <a:cs typeface="+mn-cs"/>
          </a:endParaRPr>
        </a:p>
        <a:p>
          <a:r>
            <a:rPr lang="en-US" sz="1100" b="1" baseline="0">
              <a:solidFill>
                <a:srgbClr val="000000"/>
              </a:solidFill>
              <a:latin typeface="+mn-lt"/>
              <a:ea typeface="+mn-ea"/>
              <a:cs typeface="+mn-cs"/>
            </a:rPr>
            <a:t>F7</a:t>
          </a:r>
          <a:r>
            <a:rPr lang="en-US" sz="1100" b="0" baseline="0">
              <a:solidFill>
                <a:srgbClr val="000000"/>
              </a:solidFill>
              <a:latin typeface="+mn-lt"/>
              <a:ea typeface="+mn-ea"/>
              <a:cs typeface="+mn-cs"/>
            </a:rPr>
            <a:t>: open the Spelling dialog box</a:t>
          </a:r>
          <a:endParaRPr lang="en-US" sz="1100" b="1" baseline="0">
            <a:solidFill>
              <a:srgbClr val="000000"/>
            </a:solidFill>
            <a:latin typeface="+mn-lt"/>
            <a:ea typeface="+mn-ea"/>
            <a:cs typeface="+mn-cs"/>
          </a:endParaRP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Alt+F11</a:t>
          </a:r>
          <a:r>
            <a:rPr lang="en-US" sz="1100" baseline="0">
              <a:solidFill>
                <a:srgbClr val="000000"/>
              </a:solidFill>
              <a:latin typeface="+mn-lt"/>
              <a:ea typeface="+mn-ea"/>
              <a:cs typeface="+mn-cs"/>
            </a:rPr>
            <a:t>: display the Visual Basic Editor (to write macros)</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Ctrl+Enter</a:t>
          </a:r>
          <a:r>
            <a:rPr lang="en-US" sz="1100" baseline="0">
              <a:solidFill>
                <a:srgbClr val="000000"/>
              </a:solidFill>
              <a:latin typeface="+mn-lt"/>
              <a:ea typeface="+mn-ea"/>
              <a:cs typeface="+mn-cs"/>
            </a:rPr>
            <a:t>: press after entering something in a cell to stay in the same cell (This shortcut combination can also be used to copy; see  the Copying and Pasting worksheet.)</a:t>
          </a:r>
          <a:endParaRPr lang="en-US" sz="1100" b="1" baseline="0">
            <a:solidFill>
              <a:srgbClr val="000000"/>
            </a:solidFill>
            <a:latin typeface="+mn-lt"/>
            <a:ea typeface="+mn-ea"/>
            <a:cs typeface="+mn-cs"/>
          </a:endParaRPr>
        </a:p>
        <a:p>
          <a:endParaRPr lang="en-US" sz="1100" b="1" baseline="0">
            <a:solidFill>
              <a:srgbClr val="000000"/>
            </a:solidFill>
            <a:latin typeface="+mn-lt"/>
            <a:ea typeface="+mn-ea"/>
            <a:cs typeface="+mn-cs"/>
          </a:endParaRPr>
        </a:p>
        <a:p>
          <a:r>
            <a:rPr lang="en-US" sz="1100" b="1" baseline="0">
              <a:solidFill>
                <a:srgbClr val="000000"/>
              </a:solidFill>
              <a:latin typeface="+mn-lt"/>
              <a:ea typeface="+mn-ea"/>
              <a:cs typeface="+mn-cs"/>
            </a:rPr>
            <a:t>Alt+Enter</a:t>
          </a:r>
          <a:r>
            <a:rPr lang="en-US" sz="1100" b="0" baseline="0">
              <a:solidFill>
                <a:srgbClr val="000000"/>
              </a:solidFill>
              <a:latin typeface="+mn-lt"/>
              <a:ea typeface="+mn-ea"/>
              <a:cs typeface="+mn-cs"/>
            </a:rPr>
            <a:t>: press while entering text in a cell to force a new line (for long labels)</a:t>
          </a:r>
        </a:p>
        <a:p>
          <a:endParaRPr lang="en-US" sz="1100" b="0" baseline="0">
            <a:solidFill>
              <a:srgbClr val="000000"/>
            </a:solidFill>
            <a:latin typeface="+mn-lt"/>
            <a:ea typeface="+mn-ea"/>
            <a:cs typeface="+mn-cs"/>
          </a:endParaRPr>
        </a:p>
        <a:p>
          <a:r>
            <a:rPr lang="en-US" sz="1100" b="1" baseline="0">
              <a:solidFill>
                <a:srgbClr val="000000"/>
              </a:solidFill>
              <a:latin typeface="+mn-lt"/>
              <a:ea typeface="+mn-ea"/>
              <a:cs typeface="+mn-cs"/>
            </a:rPr>
            <a:t>Alt+' </a:t>
          </a:r>
          <a:r>
            <a:rPr lang="en-US" sz="1100" b="0" baseline="0">
              <a:solidFill>
                <a:srgbClr val="000000"/>
              </a:solidFill>
              <a:latin typeface="+mn-lt"/>
              <a:ea typeface="+mn-ea"/>
              <a:cs typeface="+mn-cs"/>
            </a:rPr>
            <a:t>(apostrophe): open the Style dialog box</a:t>
          </a:r>
        </a:p>
        <a:p>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Ctrl+;</a:t>
          </a:r>
          <a:r>
            <a:rPr lang="en-US" sz="1100" b="0" baseline="0">
              <a:solidFill>
                <a:srgbClr val="000000"/>
              </a:solidFill>
              <a:effectLst/>
              <a:latin typeface="+mn-lt"/>
              <a:ea typeface="+mn-ea"/>
              <a:cs typeface="+mn-cs"/>
            </a:rPr>
            <a:t> (semicolon): insert current date (but not as a formula)</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effectLst/>
              <a:latin typeface="+mn-lt"/>
              <a:ea typeface="+mn-ea"/>
              <a:cs typeface="+mn-cs"/>
            </a:rPr>
            <a:t>Ctrl+shift+: </a:t>
          </a:r>
          <a:r>
            <a:rPr lang="en-US" sz="1100" b="0" baseline="0">
              <a:solidFill>
                <a:srgbClr val="000000"/>
              </a:solidFill>
              <a:effectLst/>
              <a:latin typeface="+mn-lt"/>
              <a:ea typeface="+mn-ea"/>
              <a:cs typeface="+mn-cs"/>
            </a:rPr>
            <a:t>(colon): insert current time (but not as a formula)</a:t>
          </a:r>
          <a:endParaRPr lang="en-US" b="1">
            <a:solidFill>
              <a:srgbClr val="000000"/>
            </a:solidFill>
            <a:effectLst/>
          </a:endParaRPr>
        </a:p>
        <a:p>
          <a:endParaRPr lang="en-US" sz="1100">
            <a:solidFill>
              <a:srgbClr val="000000"/>
            </a:solidFill>
            <a:latin typeface="+mn-lt"/>
            <a:ea typeface="+mn-ea"/>
            <a:cs typeface="+mn-cs"/>
          </a:endParaRPr>
        </a:p>
      </xdr:txBody>
    </xdr:sp>
    <xdr:clientData/>
  </xdr:twoCellAnchor>
  <xdr:twoCellAnchor>
    <xdr:from>
      <xdr:col>1</xdr:col>
      <xdr:colOff>0</xdr:colOff>
      <xdr:row>2</xdr:row>
      <xdr:rowOff>0</xdr:rowOff>
    </xdr:from>
    <xdr:to>
      <xdr:col>9</xdr:col>
      <xdr:colOff>0</xdr:colOff>
      <xdr:row>10</xdr:row>
      <xdr:rowOff>66675</xdr:rowOff>
    </xdr:to>
    <xdr:sp macro="" textlink="">
      <xdr:nvSpPr>
        <xdr:cNvPr id="8" name="SummaryBox" hidden="1">
          <a:extLst>
            <a:ext uri="{FF2B5EF4-FFF2-40B4-BE49-F238E27FC236}">
              <a16:creationId xmlns:a16="http://schemas.microsoft.com/office/drawing/2014/main" id="{00000000-0008-0000-1400-000008000000}"/>
            </a:ext>
          </a:extLst>
        </xdr:cNvPr>
        <xdr:cNvSpPr txBox="1"/>
      </xdr:nvSpPr>
      <xdr:spPr>
        <a:xfrm>
          <a:off x="238125" y="381000"/>
          <a:ext cx="4724400" cy="1590675"/>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Summary</a:t>
          </a:r>
          <a:endParaRPr lang="en-US" sz="1100" b="1" baseline="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You might be surprised at the number of built-in shortcut key</a:t>
          </a:r>
          <a:r>
            <a:rPr lang="en-US" sz="1100" baseline="0">
              <a:solidFill>
                <a:srgbClr val="000000"/>
              </a:solidFill>
              <a:latin typeface="+mn-lt"/>
              <a:ea typeface="+mn-ea"/>
              <a:cs typeface="+mn-cs"/>
            </a:rPr>
            <a:t> combinations in Excel. There are a few that virtually everyone knows, such as Ctrl+s for saving and Ctrl+p for printing, but there are many others. This topic lists some possibilities. You can decide which you want to memorize and use.</a:t>
          </a:r>
          <a:endParaRPr lang="en-US" sz="1100">
            <a:solidFill>
              <a:srgbClr val="000000"/>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absoluteAnchor>
    <xdr:pos x="238125" y="380995"/>
    <xdr:ext cx="5095876" cy="6991355"/>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38125" y="380995"/>
          <a:ext cx="5095876" cy="699135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u="none" strike="noStrike">
              <a:solidFill>
                <a:schemeClr val="dk1"/>
              </a:solidFill>
              <a:effectLst/>
              <a:latin typeface="+mn-lt"/>
              <a:ea typeface="+mn-ea"/>
              <a:cs typeface="+mn-cs"/>
            </a:rPr>
            <a:t>Add a Border Around a Cell or a Range of Cells</a:t>
          </a:r>
        </a:p>
        <a:p>
          <a:endParaRPr lang="en-US" sz="1100" b="0" baseline="0">
            <a:solidFill>
              <a:schemeClr val="dk1"/>
            </a:solidFill>
            <a:effectLst/>
            <a:latin typeface="+mn-lt"/>
            <a:ea typeface="+mn-ea"/>
            <a:cs typeface="+mn-cs"/>
          </a:endParaRPr>
        </a:p>
        <a:p>
          <a:r>
            <a:rPr lang="en-US" sz="1100">
              <a:solidFill>
                <a:schemeClr val="dk1"/>
              </a:solidFill>
              <a:effectLst/>
              <a:latin typeface="+mn-lt"/>
              <a:ea typeface="+mn-ea"/>
              <a:cs typeface="+mn-cs"/>
            </a:rPr>
            <a:t>Cell borders often add a nice formatting touch to a worksheet, but they are trickier to implement than you might expect. </a:t>
          </a:r>
          <a:r>
            <a:rPr lang="en-US" sz="1100" b="0" baseline="0">
              <a:solidFill>
                <a:schemeClr val="dk1"/>
              </a:solidFill>
              <a:effectLst/>
              <a:latin typeface="+mn-lt"/>
              <a:ea typeface="+mn-ea"/>
              <a:cs typeface="+mn-cs"/>
            </a:rPr>
            <a:t>An easy way to add a border is to select a cell or range of cells and click the Borders dropdown in the Font group on the Home ribbon. (It's right above the word Font.) The icons in this group indicate the type of border you will get.</a:t>
          </a:r>
        </a:p>
        <a:p>
          <a:endParaRPr lang="en-US" sz="1100" b="0" baseline="0">
            <a:solidFill>
              <a:schemeClr val="dk1"/>
            </a:solidFill>
            <a:effectLst/>
            <a:latin typeface="+mn-lt"/>
            <a:ea typeface="+mn-ea"/>
            <a:cs typeface="+mn-cs"/>
          </a:endParaRPr>
        </a:p>
        <a:p>
          <a:r>
            <a:rPr lang="en-US" sz="1100" b="0" baseline="0">
              <a:solidFill>
                <a:schemeClr val="dk1"/>
              </a:solidFill>
              <a:effectLst/>
              <a:latin typeface="+mn-lt"/>
              <a:ea typeface="+mn-ea"/>
              <a:cs typeface="+mn-cs"/>
            </a:rPr>
            <a:t>Alternatively, you can select a cell or range of cells, right-click, select Format Cells, and select the Borders tab to get the dialog box shown to the right. Then the trick is to select the options </a:t>
          </a:r>
          <a:r>
            <a:rPr lang="en-US" sz="1100" b="0" i="1" baseline="0">
              <a:solidFill>
                <a:schemeClr val="dk1"/>
              </a:solidFill>
              <a:effectLst/>
              <a:latin typeface="+mn-lt"/>
              <a:ea typeface="+mn-ea"/>
              <a:cs typeface="+mn-cs"/>
            </a:rPr>
            <a:t>in the right order</a:t>
          </a:r>
          <a:r>
            <a:rPr lang="en-US" sz="1100" b="0" i="0" baseline="0">
              <a:solidFill>
                <a:schemeClr val="dk1"/>
              </a:solidFill>
              <a:effectLst/>
              <a:latin typeface="+mn-lt"/>
              <a:ea typeface="+mn-ea"/>
              <a:cs typeface="+mn-cs"/>
            </a:rPr>
            <a:t>, and it is easy to do it wrong. Here is how I got the borders for the three ranges to the right.</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For Range 1, I clicked the Outline  preset to get the basic border. Then I clicked a line style, a color, and finally the "bottom" border icon to get the bottom blue border. This last part wouldn't have worked if I had clicked the "bottom" border icon first and </a:t>
          </a:r>
          <a:r>
            <a:rPr lang="en-US" sz="1100" b="0" i="1" baseline="0">
              <a:solidFill>
                <a:schemeClr val="dk1"/>
              </a:solidFill>
              <a:effectLst/>
              <a:latin typeface="+mn-lt"/>
              <a:ea typeface="+mn-ea"/>
              <a:cs typeface="+mn-cs"/>
            </a:rPr>
            <a:t>then</a:t>
          </a:r>
          <a:r>
            <a:rPr lang="en-US" sz="1100" b="0" i="0" baseline="0">
              <a:solidFill>
                <a:schemeClr val="dk1"/>
              </a:solidFill>
              <a:effectLst/>
              <a:latin typeface="+mn-lt"/>
              <a:ea typeface="+mn-ea"/>
              <a:cs typeface="+mn-cs"/>
            </a:rPr>
            <a:t> the line style and color, and this can be a source of frustration.</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For Range 2, I didn't use a preset. I first chose a line style and a color, and then I clicked the "left," "top," and "right" border icons. With the dialog still open, I chose another line style and another color, and I then clicked the "bottom" border icon. As before, I had to select a line style and color first, </a:t>
          </a:r>
          <a:r>
            <a:rPr lang="en-US" sz="1100" b="0" i="1" baseline="0">
              <a:solidFill>
                <a:schemeClr val="dk1"/>
              </a:solidFill>
              <a:effectLst/>
              <a:latin typeface="+mn-lt"/>
              <a:ea typeface="+mn-ea"/>
              <a:cs typeface="+mn-cs"/>
            </a:rPr>
            <a:t>before </a:t>
          </a:r>
          <a:r>
            <a:rPr lang="en-US" sz="1100" b="0" i="0" baseline="0">
              <a:solidFill>
                <a:schemeClr val="dk1"/>
              </a:solidFill>
              <a:effectLst/>
              <a:latin typeface="+mn-lt"/>
              <a:ea typeface="+mn-ea"/>
              <a:cs typeface="+mn-cs"/>
            </a:rPr>
            <a:t>clicking the border icons.</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For Range 3, I used both the Outline and Inside presets. Then I chose a line style and a color, and finally clicked the two "middle" border icons.</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An easy way to get rid of any of these borders is to select the range, get into the Border dialog, and click the None preset. Alternatively, you can do it from the Borders dropdown on the Home ribbon. You can either select No Border, or you can select Erase Border. In the latter case, the cursor becomes an eraser, and you can erase the borders you don't want. Then press Esc to get out of erase mode.</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Try it! Select ranges below the ranges to the right, and format them the same as those above them. Then get rid of the borders you just created.</a:t>
          </a:r>
          <a:endParaRPr lang="en-US" sz="1100" b="0" baseline="0">
            <a:solidFill>
              <a:schemeClr val="dk1"/>
            </a:solidFill>
            <a:effectLst/>
            <a:latin typeface="+mn-lt"/>
            <a:ea typeface="+mn-ea"/>
            <a:cs typeface="+mn-cs"/>
          </a:endParaRPr>
        </a:p>
      </xdr:txBody>
    </xdr:sp>
    <xdr:clientData/>
  </xdr:absoluteAnchor>
  <xdr:twoCellAnchor editAs="oneCell">
    <xdr:from>
      <xdr:col>10</xdr:col>
      <xdr:colOff>0</xdr:colOff>
      <xdr:row>2</xdr:row>
      <xdr:rowOff>0</xdr:rowOff>
    </xdr:from>
    <xdr:to>
      <xdr:col>18</xdr:col>
      <xdr:colOff>144937</xdr:colOff>
      <xdr:row>24</xdr:row>
      <xdr:rowOff>180975</xdr:rowOff>
    </xdr:to>
    <xdr:pic>
      <xdr:nvPicPr>
        <xdr:cNvPr id="4" name="Picture 3" descr="C:\Users\Chris\Dropbox\ExcelNow\Images\Border Dialog.gif">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381000"/>
          <a:ext cx="5021737" cy="437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238124</xdr:colOff>
      <xdr:row>1</xdr:row>
      <xdr:rowOff>190497</xdr:rowOff>
    </xdr:from>
    <xdr:to>
      <xdr:col>9</xdr:col>
      <xdr:colOff>76200</xdr:colOff>
      <xdr:row>35</xdr:row>
      <xdr:rowOff>180975</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238124" y="380997"/>
          <a:ext cx="4953001" cy="6467478"/>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Shapes and Pictures</a:t>
          </a:r>
        </a:p>
        <a:p>
          <a:endParaRPr lang="en-US" sz="1100">
            <a:solidFill>
              <a:srgbClr val="000000"/>
            </a:solidFill>
          </a:endParaRPr>
        </a:p>
        <a:p>
          <a:r>
            <a:rPr lang="en-US" sz="1100">
              <a:solidFill>
                <a:srgbClr val="000000"/>
              </a:solidFill>
            </a:rPr>
            <a:t>The Illustrations</a:t>
          </a:r>
          <a:r>
            <a:rPr lang="en-US" sz="1100" baseline="0">
              <a:solidFill>
                <a:srgbClr val="000000"/>
              </a:solidFill>
            </a:rPr>
            <a:t> group on the Insert ribbon includes several types of items you can add to a worksheet. These include a wide variety of shapes, such as rectangles and arrows. These shapes are quite easy to use. You just click any of them and then drag it to the location you want.</a:t>
          </a:r>
        </a:p>
        <a:p>
          <a:endParaRPr lang="en-US" sz="1100" baseline="0">
            <a:solidFill>
              <a:srgbClr val="000000"/>
            </a:solidFill>
          </a:endParaRPr>
        </a:p>
        <a:p>
          <a:r>
            <a:rPr lang="en-US" sz="1100" baseline="0">
              <a:solidFill>
                <a:srgbClr val="000000"/>
              </a:solidFill>
            </a:rPr>
            <a:t>When a shape is selected, a Drawing Tools Format ribbon appears (see to the far right). This allows you to change the shape in a wide variety of ways. Many of these same options appear if you right-click a shape. The best way to learn the possibilities is to experiment.</a:t>
          </a:r>
        </a:p>
        <a:p>
          <a:endParaRPr lang="en-US" sz="1100" baseline="0">
            <a:solidFill>
              <a:srgbClr val="000000"/>
            </a:solidFill>
          </a:endParaRPr>
        </a:p>
        <a:p>
          <a:r>
            <a:rPr lang="en-US" sz="1100" baseline="0">
              <a:solidFill>
                <a:srgbClr val="000000"/>
              </a:solidFill>
            </a:rPr>
            <a:t>Try it! Insert a rectangle and modify it so that it looks like the rectangle to the right, including the text inside. Then modify the shape of your rectangle so that it has rounded corners.</a:t>
          </a:r>
        </a:p>
        <a:p>
          <a:endParaRPr lang="en-US" sz="1100" baseline="0">
            <a:solidFill>
              <a:srgbClr val="000000"/>
            </a:solidFill>
          </a:endParaRPr>
        </a:p>
        <a:p>
          <a:r>
            <a:rPr lang="en-US" sz="1100" baseline="0">
              <a:solidFill>
                <a:srgbClr val="000000"/>
              </a:solidFill>
            </a:rPr>
            <a:t>One nice feature of shapes is that if you want to use arrows to connect rectangles, for example, there are "hot spots" on the sides of the rectangles for connecting. If you start and end the arrows on these hot spots, the arrows will move with the rectangles when you move the rectangles.</a:t>
          </a:r>
        </a:p>
        <a:p>
          <a:endParaRPr lang="en-US" sz="1100" baseline="0">
            <a:solidFill>
              <a:srgbClr val="000000"/>
            </a:solidFill>
          </a:endParaRPr>
        </a:p>
        <a:p>
          <a:r>
            <a:rPr lang="en-US" sz="1100" baseline="0">
              <a:solidFill>
                <a:srgbClr val="000000"/>
              </a:solidFill>
            </a:rPr>
            <a:t>Try it! Draw two or more rectangles and connect them with arrows, connecting to the hot spots. Then move the rectangles and watch how the arrows move with them.</a:t>
          </a:r>
        </a:p>
        <a:p>
          <a:endParaRPr lang="en-US" sz="1100" baseline="0">
            <a:solidFill>
              <a:srgbClr val="000000"/>
            </a:solidFill>
          </a:endParaRPr>
        </a:p>
        <a:p>
          <a:r>
            <a:rPr lang="en-US" sz="1100">
              <a:solidFill>
                <a:srgbClr val="000000"/>
              </a:solidFill>
            </a:rPr>
            <a:t>The other items in the Illustrations group act similarly, and you can experiment</a:t>
          </a:r>
          <a:r>
            <a:rPr lang="en-US" sz="1100" baseline="0">
              <a:solidFill>
                <a:srgbClr val="000000"/>
              </a:solidFill>
            </a:rPr>
            <a:t> with them. For example, you can insert an image from a picture file and then manipulate it with the Picture Tools Format ribbon that appears when you select the image.</a:t>
          </a:r>
        </a:p>
        <a:p>
          <a:endParaRPr lang="en-US" sz="1100" baseline="0">
            <a:solidFill>
              <a:srgbClr val="000000"/>
            </a:solidFill>
          </a:endParaRPr>
        </a:p>
        <a:p>
          <a:r>
            <a:rPr lang="en-US" sz="1100" baseline="0">
              <a:solidFill>
                <a:srgbClr val="000000"/>
              </a:solidFill>
            </a:rPr>
            <a:t>Try it! Each of the screenshots to the right is the image of a picture file. Select any of them and check the possibilities on the resulting Picture Tools Format ribbon.</a:t>
          </a:r>
          <a:endParaRPr lang="en-US" sz="1100">
            <a:solidFill>
              <a:srgbClr val="000000"/>
            </a:solidFill>
          </a:endParaRPr>
        </a:p>
      </xdr:txBody>
    </xdr:sp>
    <xdr:clientData/>
  </xdr:twoCellAnchor>
  <xdr:twoCellAnchor>
    <xdr:from>
      <xdr:col>16</xdr:col>
      <xdr:colOff>171450</xdr:colOff>
      <xdr:row>18</xdr:row>
      <xdr:rowOff>104775</xdr:rowOff>
    </xdr:from>
    <xdr:to>
      <xdr:col>18</xdr:col>
      <xdr:colOff>323850</xdr:colOff>
      <xdr:row>22</xdr:row>
      <xdr:rowOff>133350</xdr:rowOff>
    </xdr:to>
    <xdr:sp macro="" textlink="">
      <xdr:nvSpPr>
        <xdr:cNvPr id="3" name="Rectangle 2">
          <a:extLst>
            <a:ext uri="{FF2B5EF4-FFF2-40B4-BE49-F238E27FC236}">
              <a16:creationId xmlns:a16="http://schemas.microsoft.com/office/drawing/2014/main" id="{00000000-0008-0000-1600-000003000000}"/>
            </a:ext>
          </a:extLst>
        </xdr:cNvPr>
        <xdr:cNvSpPr/>
      </xdr:nvSpPr>
      <xdr:spPr>
        <a:xfrm>
          <a:off x="9315450" y="3533775"/>
          <a:ext cx="1371600" cy="790575"/>
        </a:xfrm>
        <a:prstGeom prst="rect">
          <a:avLst/>
        </a:prstGeom>
        <a:effectLst>
          <a:innerShdw blurRad="63500" dist="50800" dir="13500000">
            <a:prstClr val="black">
              <a:alpha val="50000"/>
            </a:prstClr>
          </a:innerShdw>
        </a:effectLst>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n-US" sz="1100"/>
            <a:t>A cool shape!</a:t>
          </a:r>
        </a:p>
      </xdr:txBody>
    </xdr:sp>
    <xdr:clientData/>
  </xdr:twoCellAnchor>
  <xdr:twoCellAnchor editAs="oneCell">
    <xdr:from>
      <xdr:col>10</xdr:col>
      <xdr:colOff>0</xdr:colOff>
      <xdr:row>3</xdr:row>
      <xdr:rowOff>0</xdr:rowOff>
    </xdr:from>
    <xdr:to>
      <xdr:col>13</xdr:col>
      <xdr:colOff>590550</xdr:colOff>
      <xdr:row>7</xdr:row>
      <xdr:rowOff>95250</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571500"/>
          <a:ext cx="2419350" cy="857250"/>
        </a:xfrm>
        <a:prstGeom prst="rect">
          <a:avLst/>
        </a:prstGeom>
      </xdr:spPr>
    </xdr:pic>
    <xdr:clientData/>
  </xdr:twoCellAnchor>
  <xdr:twoCellAnchor editAs="oneCell">
    <xdr:from>
      <xdr:col>15</xdr:col>
      <xdr:colOff>0</xdr:colOff>
      <xdr:row>3</xdr:row>
      <xdr:rowOff>0</xdr:rowOff>
    </xdr:from>
    <xdr:to>
      <xdr:col>31</xdr:col>
      <xdr:colOff>304800</xdr:colOff>
      <xdr:row>8</xdr:row>
      <xdr:rowOff>45409</xdr:rowOff>
    </xdr:to>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34400" y="571500"/>
          <a:ext cx="10058400" cy="997909"/>
        </a:xfrm>
        <a:prstGeom prst="rect">
          <a:avLst/>
        </a:prstGeom>
      </xdr:spPr>
    </xdr:pic>
    <xdr:clientData/>
  </xdr:twoCellAnchor>
  <xdr:twoCellAnchor editAs="oneCell">
    <xdr:from>
      <xdr:col>15</xdr:col>
      <xdr:colOff>0</xdr:colOff>
      <xdr:row>10</xdr:row>
      <xdr:rowOff>0</xdr:rowOff>
    </xdr:from>
    <xdr:to>
      <xdr:col>31</xdr:col>
      <xdr:colOff>304800</xdr:colOff>
      <xdr:row>14</xdr:row>
      <xdr:rowOff>121467</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534400" y="1905000"/>
          <a:ext cx="10058400" cy="883467"/>
        </a:xfrm>
        <a:prstGeom prst="rect">
          <a:avLst/>
        </a:prstGeom>
      </xdr:spPr>
    </xdr:pic>
    <xdr:clientData/>
  </xdr:twoCellAnchor>
  <xdr:twoCellAnchor editAs="oneCell">
    <xdr:from>
      <xdr:col>10</xdr:col>
      <xdr:colOff>0</xdr:colOff>
      <xdr:row>8</xdr:row>
      <xdr:rowOff>0</xdr:rowOff>
    </xdr:from>
    <xdr:to>
      <xdr:col>14</xdr:col>
      <xdr:colOff>57150</xdr:colOff>
      <xdr:row>38</xdr:row>
      <xdr:rowOff>19050</xdr:rowOff>
    </xdr:to>
    <xdr:pic>
      <xdr:nvPicPr>
        <xdr:cNvPr id="7" name="Picture 6" descr="C:\Users\Chris\Dropbox\Optima Train\Excel Tutorial Materials\Images 2013\Shapes 2.gif">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24525" y="1524000"/>
          <a:ext cx="2495550" cy="573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0</xdr:colOff>
      <xdr:row>27</xdr:row>
      <xdr:rowOff>9525</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238125" y="381001"/>
          <a:ext cx="4876800" cy="4772024"/>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i="0">
              <a:solidFill>
                <a:srgbClr val="000000"/>
              </a:solidFill>
              <a:latin typeface="+mn-lt"/>
              <a:ea typeface="+mn-ea"/>
              <a:cs typeface="+mn-cs"/>
            </a:rPr>
            <a:t>Inserting</a:t>
          </a:r>
          <a:r>
            <a:rPr lang="en-US" sz="1100" b="1" i="0" baseline="0">
              <a:solidFill>
                <a:srgbClr val="000000"/>
              </a:solidFill>
              <a:latin typeface="+mn-lt"/>
              <a:ea typeface="+mn-ea"/>
              <a:cs typeface="+mn-cs"/>
            </a:rPr>
            <a:t> Rows or Columns</a:t>
          </a:r>
          <a:endParaRPr lang="en-US" sz="1100" b="1" i="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Often you want to insert rows or columns somewhere</a:t>
          </a:r>
          <a:r>
            <a:rPr lang="en-US" sz="1100" baseline="0">
              <a:solidFill>
                <a:srgbClr val="000000"/>
              </a:solidFill>
              <a:latin typeface="+mn-lt"/>
              <a:ea typeface="+mn-ea"/>
              <a:cs typeface="+mn-cs"/>
            </a:rPr>
            <a:t> in the middle of your worksheet</a:t>
          </a:r>
          <a:r>
            <a:rPr lang="en-US" sz="1100">
              <a:solidFill>
                <a:srgbClr val="000000"/>
              </a:solidFill>
              <a:latin typeface="+mn-lt"/>
              <a:ea typeface="+mn-ea"/>
              <a:cs typeface="+mn-cs"/>
            </a:rPr>
            <a:t>.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insert one or more blank rows: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Click a row number and drag down as many rows as you want to insert. Then right-click and select Insert. Alternatively, you can click the Insert dropdown on</a:t>
          </a:r>
          <a:r>
            <a:rPr lang="en-US" sz="1100" baseline="0">
              <a:solidFill>
                <a:srgbClr val="000000"/>
              </a:solidFill>
              <a:latin typeface="+mn-lt"/>
              <a:ea typeface="+mn-ea"/>
              <a:cs typeface="+mn-cs"/>
            </a:rPr>
            <a:t> the Home ribbon </a:t>
          </a:r>
          <a:r>
            <a:rPr lang="en-US" sz="1100">
              <a:solidFill>
                <a:srgbClr val="000000"/>
              </a:solidFill>
              <a:latin typeface="+mn-lt"/>
              <a:ea typeface="+mn-ea"/>
              <a:cs typeface="+mn-cs"/>
            </a:rPr>
            <a:t>and select Insert Sheet Rows. (Interestingly, this Insert dropdown is on the </a:t>
          </a:r>
          <a:r>
            <a:rPr lang="en-US" sz="1100" i="0">
              <a:solidFill>
                <a:srgbClr val="000000"/>
              </a:solidFill>
              <a:latin typeface="+mn-lt"/>
              <a:ea typeface="+mn-ea"/>
              <a:cs typeface="+mn-cs"/>
            </a:rPr>
            <a:t>Home</a:t>
          </a:r>
          <a:r>
            <a:rPr lang="en-US" sz="1100">
              <a:solidFill>
                <a:srgbClr val="000000"/>
              </a:solidFill>
              <a:latin typeface="+mn-lt"/>
              <a:ea typeface="+mn-ea"/>
              <a:cs typeface="+mn-cs"/>
            </a:rPr>
            <a:t> ribbon, </a:t>
          </a:r>
          <a:r>
            <a:rPr lang="en-US" sz="1100" i="0">
              <a:solidFill>
                <a:srgbClr val="000000"/>
              </a:solidFill>
              <a:latin typeface="+mn-lt"/>
              <a:ea typeface="+mn-ea"/>
              <a:cs typeface="+mn-cs"/>
            </a:rPr>
            <a:t>not</a:t>
          </a:r>
          <a:r>
            <a:rPr lang="en-US" sz="1100" i="1">
              <a:solidFill>
                <a:srgbClr val="000000"/>
              </a:solidFill>
              <a:latin typeface="+mn-lt"/>
              <a:ea typeface="+mn-ea"/>
              <a:cs typeface="+mn-cs"/>
            </a:rPr>
            <a:t> </a:t>
          </a:r>
          <a:r>
            <a:rPr lang="en-US" sz="1100">
              <a:solidFill>
                <a:srgbClr val="000000"/>
              </a:solidFill>
              <a:latin typeface="+mn-lt"/>
              <a:ea typeface="+mn-ea"/>
              <a:cs typeface="+mn-cs"/>
            </a:rPr>
            <a:t>on the Insert ribbon.)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If you prefer a keyboard shortcut (a</a:t>
          </a:r>
          <a:r>
            <a:rPr lang="en-US" sz="1100" baseline="0">
              <a:solidFill>
                <a:srgbClr val="000000"/>
              </a:solidFill>
              <a:latin typeface="+mn-lt"/>
              <a:ea typeface="+mn-ea"/>
              <a:cs typeface="+mn-cs"/>
            </a:rPr>
            <a:t> leftover from pre-2007 menu items)</a:t>
          </a:r>
          <a:r>
            <a:rPr lang="en-US" sz="1100">
              <a:solidFill>
                <a:srgbClr val="000000"/>
              </a:solidFill>
              <a:latin typeface="+mn-lt"/>
              <a:ea typeface="+mn-ea"/>
              <a:cs typeface="+mn-cs"/>
            </a:rPr>
            <a:t>,</a:t>
          </a:r>
          <a:r>
            <a:rPr lang="en-US" sz="1100" baseline="0">
              <a:solidFill>
                <a:srgbClr val="000000"/>
              </a:solidFill>
              <a:latin typeface="+mn-lt"/>
              <a:ea typeface="+mn-ea"/>
              <a:cs typeface="+mn-cs"/>
            </a:rPr>
            <a:t> press </a:t>
          </a:r>
          <a:r>
            <a:rPr lang="en-US" sz="1100" b="1" baseline="0">
              <a:solidFill>
                <a:srgbClr val="000000"/>
              </a:solidFill>
              <a:latin typeface="+mn-lt"/>
              <a:ea typeface="+mn-ea"/>
              <a:cs typeface="+mn-cs"/>
            </a:rPr>
            <a:t>Alt+i</a:t>
          </a:r>
          <a:r>
            <a:rPr lang="en-US" sz="1100" baseline="0">
              <a:solidFill>
                <a:srgbClr val="000000"/>
              </a:solidFill>
              <a:latin typeface="+mn-lt"/>
              <a:ea typeface="+mn-ea"/>
              <a:cs typeface="+mn-cs"/>
            </a:rPr>
            <a:t> and then </a:t>
          </a:r>
          <a:r>
            <a:rPr lang="en-US" sz="1100" b="1" baseline="0">
              <a:solidFill>
                <a:srgbClr val="000000"/>
              </a:solidFill>
              <a:latin typeface="+mn-lt"/>
              <a:ea typeface="+mn-ea"/>
              <a:cs typeface="+mn-cs"/>
            </a:rPr>
            <a:t>r</a:t>
          </a:r>
          <a:r>
            <a:rPr lang="en-US" sz="1100" baseline="0">
              <a:solidFill>
                <a:srgbClr val="000000"/>
              </a:solidFill>
              <a:latin typeface="+mn-lt"/>
              <a:ea typeface="+mn-ea"/>
              <a:cs typeface="+mn-cs"/>
            </a:rPr>
            <a:t> (i for insert, r for row).</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rows you insert are inserted </a:t>
          </a:r>
          <a:r>
            <a:rPr lang="en-US" sz="1100" i="1">
              <a:solidFill>
                <a:srgbClr val="000000"/>
              </a:solidFill>
              <a:latin typeface="+mn-lt"/>
              <a:ea typeface="+mn-ea"/>
              <a:cs typeface="+mn-cs"/>
            </a:rPr>
            <a:t>above</a:t>
          </a:r>
          <a:r>
            <a:rPr lang="en-US" sz="1100">
              <a:solidFill>
                <a:srgbClr val="000000"/>
              </a:solidFill>
              <a:latin typeface="+mn-lt"/>
              <a:ea typeface="+mn-ea"/>
              <a:cs typeface="+mn-cs"/>
            </a:rPr>
            <a:t> the first row you selected. For example, if you select rows 8 through 11 and then insert, four blank rows will be inserted between the old rows 7 and 8. </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Insert blank rows for the data below for Feb, Apr, and May.</a:t>
          </a:r>
        </a:p>
        <a:p>
          <a:endParaRPr lang="en-US" sz="1100" b="0">
            <a:solidFill>
              <a:srgbClr val="000000"/>
            </a:solidFill>
            <a:latin typeface="+mn-lt"/>
            <a:ea typeface="+mn-ea"/>
            <a:cs typeface="+mn-cs"/>
          </a:endParaRPr>
        </a:p>
        <a:p>
          <a:r>
            <a:rPr lang="en-US" sz="1100">
              <a:solidFill>
                <a:srgbClr val="000000"/>
              </a:solidFill>
              <a:latin typeface="+mn-lt"/>
              <a:ea typeface="+mn-ea"/>
              <a:cs typeface="+mn-cs"/>
            </a:rPr>
            <a:t>You can insert </a:t>
          </a:r>
          <a:r>
            <a:rPr lang="en-US" sz="1100" baseline="0">
              <a:solidFill>
                <a:srgbClr val="000000"/>
              </a:solidFill>
              <a:latin typeface="+mn-lt"/>
              <a:ea typeface="+mn-ea"/>
              <a:cs typeface="+mn-cs"/>
            </a:rPr>
            <a:t>columns in exactly the same way. The keyboard shortcut is </a:t>
          </a:r>
          <a:r>
            <a:rPr lang="en-US" sz="1100" b="1" baseline="0">
              <a:solidFill>
                <a:srgbClr val="000000"/>
              </a:solidFill>
              <a:latin typeface="+mn-lt"/>
              <a:ea typeface="+mn-ea"/>
              <a:cs typeface="+mn-cs"/>
            </a:rPr>
            <a:t>Alt+i </a:t>
          </a:r>
          <a:r>
            <a:rPr lang="en-US" sz="1100" baseline="0">
              <a:solidFill>
                <a:srgbClr val="000000"/>
              </a:solidFill>
              <a:latin typeface="+mn-lt"/>
              <a:ea typeface="+mn-ea"/>
              <a:cs typeface="+mn-cs"/>
            </a:rPr>
            <a:t>and then </a:t>
          </a:r>
          <a:r>
            <a:rPr lang="en-US" sz="1100" b="1" baseline="0">
              <a:solidFill>
                <a:srgbClr val="000000"/>
              </a:solidFill>
              <a:latin typeface="+mn-lt"/>
              <a:ea typeface="+mn-ea"/>
              <a:cs typeface="+mn-cs"/>
            </a:rPr>
            <a:t>c</a:t>
          </a:r>
          <a:r>
            <a:rPr lang="en-US" sz="1100" baseline="0">
              <a:solidFill>
                <a:srgbClr val="000000"/>
              </a:solidFill>
              <a:latin typeface="+mn-lt"/>
              <a:ea typeface="+mn-ea"/>
              <a:cs typeface="+mn-cs"/>
            </a:rPr>
            <a:t>. </a:t>
          </a:r>
          <a:endParaRPr lang="en-US">
            <a:solidFill>
              <a:srgbClr val="000000"/>
            </a:solidFill>
          </a:endParaRPr>
        </a:p>
        <a:p>
          <a:endParaRPr lang="en-US" sz="1100" b="0">
            <a:solidFill>
              <a:srgbClr val="000000"/>
            </a:solidFill>
            <a:latin typeface="+mn-lt"/>
            <a:ea typeface="+mn-ea"/>
            <a:cs typeface="+mn-cs"/>
          </a:endParaRPr>
        </a:p>
        <a:p>
          <a:endParaRPr lang="en-US" sz="1100" b="0">
            <a:solidFill>
              <a:srgbClr val="000000"/>
            </a:solidFill>
            <a:latin typeface="+mn-lt"/>
            <a:ea typeface="+mn-ea"/>
            <a:cs typeface="+mn-cs"/>
          </a:endParaRPr>
        </a:p>
        <a:p>
          <a:endParaRPr lang="en-US" sz="1100" b="0">
            <a:solidFill>
              <a:srgbClr val="000000"/>
            </a:solidFill>
            <a:latin typeface="+mn-lt"/>
            <a:ea typeface="+mn-ea"/>
            <a:cs typeface="+mn-cs"/>
          </a:endParaRPr>
        </a:p>
      </xdr:txBody>
    </xdr:sp>
    <xdr:clientData/>
  </xdr:twoCellAnchor>
  <xdr:twoCellAnchor>
    <xdr:from>
      <xdr:col>1</xdr:col>
      <xdr:colOff>0</xdr:colOff>
      <xdr:row>33</xdr:row>
      <xdr:rowOff>9526</xdr:rowOff>
    </xdr:from>
    <xdr:to>
      <xdr:col>9</xdr:col>
      <xdr:colOff>0</xdr:colOff>
      <xdr:row>54</xdr:row>
      <xdr:rowOff>0</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238125" y="6296026"/>
          <a:ext cx="4876800" cy="3990974"/>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Deleting Rows or Columns</a:t>
          </a: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First, note that deleting a row or column is </a:t>
          </a:r>
          <a:r>
            <a:rPr lang="en-US" sz="1100" i="1">
              <a:solidFill>
                <a:srgbClr val="000000"/>
              </a:solidFill>
              <a:effectLst/>
              <a:latin typeface="+mn-lt"/>
              <a:ea typeface="+mn-ea"/>
              <a:cs typeface="+mn-cs"/>
            </a:rPr>
            <a:t>not</a:t>
          </a:r>
          <a:r>
            <a:rPr lang="en-US" sz="1100">
              <a:solidFill>
                <a:srgbClr val="000000"/>
              </a:solidFill>
              <a:effectLst/>
              <a:latin typeface="+mn-lt"/>
              <a:ea typeface="+mn-ea"/>
              <a:cs typeface="+mn-cs"/>
            </a:rPr>
            <a:t> the same as clearing the contents of a row or column—making all of its cells blank. Deleting a row or column means wiping it out completely.</a:t>
          </a:r>
          <a:endParaRPr lang="en-US">
            <a:solidFill>
              <a:srgbClr val="000000"/>
            </a:solidFill>
            <a:effectLst/>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delete one or more rows: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Click a row number and drag down as many rows as you want to delete. Then right-click and select Delete. Alternatively, you can click the Delete dropdown on the Cells group of the Home ribbon and select Delete Sheet Rows.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If you prefer a keyboard shortcut,</a:t>
          </a:r>
          <a:r>
            <a:rPr lang="en-US" sz="1100" baseline="0">
              <a:solidFill>
                <a:srgbClr val="000000"/>
              </a:solidFill>
              <a:latin typeface="+mn-lt"/>
              <a:ea typeface="+mn-ea"/>
              <a:cs typeface="+mn-cs"/>
            </a:rPr>
            <a:t> press </a:t>
          </a:r>
          <a:r>
            <a:rPr lang="en-US" sz="1100" b="1" baseline="0">
              <a:solidFill>
                <a:srgbClr val="000000"/>
              </a:solidFill>
              <a:latin typeface="+mn-lt"/>
              <a:ea typeface="+mn-ea"/>
              <a:cs typeface="+mn-cs"/>
            </a:rPr>
            <a:t>Alt+e </a:t>
          </a:r>
          <a:r>
            <a:rPr lang="en-US" sz="1100" baseline="0">
              <a:solidFill>
                <a:srgbClr val="000000"/>
              </a:solidFill>
              <a:latin typeface="+mn-lt"/>
              <a:ea typeface="+mn-ea"/>
              <a:cs typeface="+mn-cs"/>
            </a:rPr>
            <a:t>and then </a:t>
          </a:r>
          <a:r>
            <a:rPr lang="en-US" sz="1100" b="1" baseline="0">
              <a:solidFill>
                <a:srgbClr val="000000"/>
              </a:solidFill>
              <a:latin typeface="+mn-lt"/>
              <a:ea typeface="+mn-ea"/>
              <a:cs typeface="+mn-cs"/>
            </a:rPr>
            <a:t>d</a:t>
          </a:r>
          <a:r>
            <a:rPr lang="en-US" sz="1100" baseline="0">
              <a:solidFill>
                <a:srgbClr val="000000"/>
              </a:solidFill>
              <a:latin typeface="+mn-lt"/>
              <a:ea typeface="+mn-ea"/>
              <a:cs typeface="+mn-cs"/>
            </a:rPr>
            <a:t> (</a:t>
          </a:r>
          <a:r>
            <a:rPr lang="en-US" sz="1100" b="1" baseline="0">
              <a:solidFill>
                <a:srgbClr val="000000"/>
              </a:solidFill>
              <a:latin typeface="+mn-lt"/>
              <a:ea typeface="+mn-ea"/>
              <a:cs typeface="+mn-cs"/>
            </a:rPr>
            <a:t>e</a:t>
          </a:r>
          <a:r>
            <a:rPr lang="en-US" sz="1100" baseline="0">
              <a:solidFill>
                <a:srgbClr val="000000"/>
              </a:solidFill>
              <a:latin typeface="+mn-lt"/>
              <a:ea typeface="+mn-ea"/>
              <a:cs typeface="+mn-cs"/>
            </a:rPr>
            <a:t> for edit, </a:t>
          </a:r>
          <a:r>
            <a:rPr lang="en-US" sz="1100" b="1" baseline="0">
              <a:solidFill>
                <a:srgbClr val="000000"/>
              </a:solidFill>
              <a:latin typeface="+mn-lt"/>
              <a:ea typeface="+mn-ea"/>
              <a:cs typeface="+mn-cs"/>
            </a:rPr>
            <a:t>d</a:t>
          </a:r>
          <a:r>
            <a:rPr lang="en-US" sz="1100" baseline="0">
              <a:solidFill>
                <a:srgbClr val="000000"/>
              </a:solidFill>
              <a:latin typeface="+mn-lt"/>
              <a:ea typeface="+mn-ea"/>
              <a:cs typeface="+mn-cs"/>
            </a:rPr>
            <a:t> for delete).</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Delete the rows you inserted in the above exercise.</a:t>
          </a: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You can delete columns in exactly the same way. In fact, the keyboard shortcut</a:t>
          </a:r>
          <a:r>
            <a:rPr lang="en-US" sz="1100" b="0" baseline="0">
              <a:solidFill>
                <a:srgbClr val="000000"/>
              </a:solidFill>
              <a:latin typeface="+mn-lt"/>
              <a:ea typeface="+mn-ea"/>
              <a:cs typeface="+mn-cs"/>
            </a:rPr>
            <a:t> is still </a:t>
          </a:r>
          <a:r>
            <a:rPr lang="en-US" sz="1100" b="1" baseline="0">
              <a:solidFill>
                <a:srgbClr val="000000"/>
              </a:solidFill>
              <a:latin typeface="+mn-lt"/>
              <a:ea typeface="+mn-ea"/>
              <a:cs typeface="+mn-cs"/>
            </a:rPr>
            <a:t>Alt+e</a:t>
          </a:r>
          <a:r>
            <a:rPr lang="en-US" sz="1100" b="0" baseline="0">
              <a:solidFill>
                <a:srgbClr val="000000"/>
              </a:solidFill>
              <a:latin typeface="+mn-lt"/>
              <a:ea typeface="+mn-ea"/>
              <a:cs typeface="+mn-cs"/>
            </a:rPr>
            <a:t> and then </a:t>
          </a:r>
          <a:r>
            <a:rPr lang="en-US" sz="1100" b="1" baseline="0">
              <a:solidFill>
                <a:srgbClr val="000000"/>
              </a:solidFill>
              <a:latin typeface="+mn-lt"/>
              <a:ea typeface="+mn-ea"/>
              <a:cs typeface="+mn-cs"/>
            </a:rPr>
            <a:t>d</a:t>
          </a:r>
          <a:r>
            <a:rPr lang="en-US" sz="1100" b="0" baseline="0">
              <a:solidFill>
                <a:srgbClr val="000000"/>
              </a:solidFill>
              <a:latin typeface="+mn-lt"/>
              <a:ea typeface="+mn-ea"/>
              <a:cs typeface="+mn-cs"/>
            </a:rPr>
            <a:t>.</a:t>
          </a:r>
          <a:endParaRPr lang="en-US" sz="1100" b="0">
            <a:solidFill>
              <a:srgbClr val="000000"/>
            </a:solidFill>
            <a:latin typeface="+mn-lt"/>
            <a:ea typeface="+mn-ea"/>
            <a:cs typeface="+mn-cs"/>
          </a:endParaRPr>
        </a:p>
      </xdr:txBody>
    </xdr:sp>
    <xdr:clientData/>
  </xdr:twoCellAnchor>
  <xdr:twoCellAnchor>
    <xdr:from>
      <xdr:col>1</xdr:col>
      <xdr:colOff>0</xdr:colOff>
      <xdr:row>55</xdr:row>
      <xdr:rowOff>0</xdr:rowOff>
    </xdr:from>
    <xdr:to>
      <xdr:col>8</xdr:col>
      <xdr:colOff>600076</xdr:colOff>
      <xdr:row>82</xdr:row>
      <xdr:rowOff>0</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238125" y="10477500"/>
          <a:ext cx="4867276" cy="5143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Hiding or Unhiding Rows or Columns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You can also hide or unhide rows or columns. The following explains how to hide or unhide rows. The same directions work</a:t>
          </a:r>
          <a:r>
            <a:rPr lang="en-US" sz="1100" baseline="0">
              <a:solidFill>
                <a:srgbClr val="000000"/>
              </a:solidFill>
              <a:latin typeface="+mn-lt"/>
              <a:ea typeface="+mn-ea"/>
              <a:cs typeface="+mn-cs"/>
            </a:rPr>
            <a:t> for columns.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hide a group of adjacent rows, click the top row number you want to hide, hold down the Shift key, and click the bottom row number you want to hide. This selects the rows you want to hide. (Alternatively, you can drag the row numbers.) Then right-click and select Hide. Alternatively, you can click the Hide and Unhide arrow from the Format dropdown in the Cells group of the Home ribbon, as shown to the right. From there, click on Hide Rows.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unhide rows</a:t>
          </a:r>
          <a:r>
            <a:rPr lang="en-US" sz="1100" b="0" baseline="0">
              <a:solidFill>
                <a:srgbClr val="000000"/>
              </a:solidFill>
              <a:latin typeface="+mn-lt"/>
              <a:ea typeface="+mn-ea"/>
              <a:cs typeface="+mn-cs"/>
            </a:rPr>
            <a:t>, select the adjacent </a:t>
          </a:r>
          <a:r>
            <a:rPr lang="en-US" sz="1100" b="0" i="1" baseline="0">
              <a:solidFill>
                <a:srgbClr val="000000"/>
              </a:solidFill>
              <a:latin typeface="+mn-lt"/>
              <a:ea typeface="+mn-ea"/>
              <a:cs typeface="+mn-cs"/>
            </a:rPr>
            <a:t>nonhidden </a:t>
          </a:r>
          <a:r>
            <a:rPr lang="en-US" sz="1100" b="0" i="0" baseline="0">
              <a:solidFill>
                <a:srgbClr val="000000"/>
              </a:solidFill>
              <a:latin typeface="+mn-lt"/>
              <a:ea typeface="+mn-ea"/>
              <a:cs typeface="+mn-cs"/>
            </a:rPr>
            <a:t>rows. For example, if you hid rows 69-75, you would select rows 68 and 76. Then right-click and select Unhide, or use the dialog box to the right.</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Again, there are leftover menu item shortcuts for hiding and unhiding:</a:t>
          </a:r>
        </a:p>
        <a:p>
          <a:endParaRPr lang="en-US" sz="1100" b="0" i="0" baseline="0">
            <a:solidFill>
              <a:srgbClr val="000000"/>
            </a:solidFill>
            <a:latin typeface="+mn-lt"/>
            <a:ea typeface="+mn-ea"/>
            <a:cs typeface="+mn-cs"/>
          </a:endParaRPr>
        </a:p>
        <a:p>
          <a:r>
            <a:rPr lang="en-US" sz="1100" b="1" i="0" baseline="0">
              <a:solidFill>
                <a:srgbClr val="000000"/>
              </a:solidFill>
              <a:latin typeface="+mn-lt"/>
              <a:ea typeface="+mn-ea"/>
              <a:cs typeface="+mn-cs"/>
            </a:rPr>
            <a:t>Alt+o</a:t>
          </a:r>
          <a:r>
            <a:rPr lang="en-US" sz="1100" b="0" i="0" baseline="0">
              <a:solidFill>
                <a:srgbClr val="000000"/>
              </a:solidFill>
              <a:latin typeface="+mn-lt"/>
              <a:ea typeface="+mn-ea"/>
              <a:cs typeface="+mn-cs"/>
            </a:rPr>
            <a:t>, then </a:t>
          </a:r>
          <a:r>
            <a:rPr lang="en-US" sz="1100" b="1" i="0" baseline="0">
              <a:solidFill>
                <a:srgbClr val="000000"/>
              </a:solidFill>
              <a:latin typeface="+mn-lt"/>
              <a:ea typeface="+mn-ea"/>
              <a:cs typeface="+mn-cs"/>
            </a:rPr>
            <a:t>r</a:t>
          </a:r>
          <a:r>
            <a:rPr lang="en-US" sz="1100" b="0" i="0" baseline="0">
              <a:solidFill>
                <a:srgbClr val="000000"/>
              </a:solidFill>
              <a:latin typeface="+mn-lt"/>
              <a:ea typeface="+mn-ea"/>
              <a:cs typeface="+mn-cs"/>
            </a:rPr>
            <a:t>, then </a:t>
          </a:r>
          <a:r>
            <a:rPr lang="en-US" sz="1100" b="1" i="0" baseline="0">
              <a:solidFill>
                <a:srgbClr val="000000"/>
              </a:solidFill>
              <a:latin typeface="+mn-lt"/>
              <a:ea typeface="+mn-ea"/>
              <a:cs typeface="+mn-cs"/>
            </a:rPr>
            <a:t>h</a:t>
          </a:r>
          <a:r>
            <a:rPr lang="en-US" sz="1100" b="0" i="0" baseline="0">
              <a:solidFill>
                <a:srgbClr val="000000"/>
              </a:solidFill>
              <a:latin typeface="+mn-lt"/>
              <a:ea typeface="+mn-ea"/>
              <a:cs typeface="+mn-cs"/>
            </a:rPr>
            <a:t> to hide rows</a:t>
          </a:r>
        </a:p>
        <a:p>
          <a:r>
            <a:rPr lang="en-US" sz="1100" b="1" i="0" baseline="0">
              <a:solidFill>
                <a:srgbClr val="000000"/>
              </a:solidFill>
              <a:latin typeface="+mn-lt"/>
              <a:ea typeface="+mn-ea"/>
              <a:cs typeface="+mn-cs"/>
            </a:rPr>
            <a:t>Alt+o</a:t>
          </a:r>
          <a:r>
            <a:rPr lang="en-US" sz="1100" b="0" i="0" baseline="0">
              <a:solidFill>
                <a:srgbClr val="000000"/>
              </a:solidFill>
              <a:latin typeface="+mn-lt"/>
              <a:ea typeface="+mn-ea"/>
              <a:cs typeface="+mn-cs"/>
            </a:rPr>
            <a:t>, then </a:t>
          </a:r>
          <a:r>
            <a:rPr lang="en-US" sz="1100" b="1" i="0" baseline="0">
              <a:solidFill>
                <a:srgbClr val="000000"/>
              </a:solidFill>
              <a:latin typeface="+mn-lt"/>
              <a:ea typeface="+mn-ea"/>
              <a:cs typeface="+mn-cs"/>
            </a:rPr>
            <a:t>r</a:t>
          </a:r>
          <a:r>
            <a:rPr lang="en-US" sz="1100" b="0" i="0" baseline="0">
              <a:solidFill>
                <a:srgbClr val="000000"/>
              </a:solidFill>
              <a:latin typeface="+mn-lt"/>
              <a:ea typeface="+mn-ea"/>
              <a:cs typeface="+mn-cs"/>
            </a:rPr>
            <a:t>, then </a:t>
          </a:r>
          <a:r>
            <a:rPr lang="en-US" sz="1100" b="1" i="0" baseline="0">
              <a:solidFill>
                <a:srgbClr val="000000"/>
              </a:solidFill>
              <a:latin typeface="+mn-lt"/>
              <a:ea typeface="+mn-ea"/>
              <a:cs typeface="+mn-cs"/>
            </a:rPr>
            <a:t>u</a:t>
          </a:r>
          <a:r>
            <a:rPr lang="en-US" sz="1100" b="0" i="0" baseline="0">
              <a:solidFill>
                <a:srgbClr val="000000"/>
              </a:solidFill>
              <a:latin typeface="+mn-lt"/>
              <a:ea typeface="+mn-ea"/>
              <a:cs typeface="+mn-cs"/>
            </a:rPr>
            <a:t> to unhide rows</a:t>
          </a:r>
        </a:p>
        <a:p>
          <a:r>
            <a:rPr lang="en-US" sz="1100" b="1" i="0" baseline="0">
              <a:solidFill>
                <a:srgbClr val="000000"/>
              </a:solidFill>
              <a:latin typeface="+mn-lt"/>
              <a:ea typeface="+mn-ea"/>
              <a:cs typeface="+mn-cs"/>
            </a:rPr>
            <a:t>Alt+o</a:t>
          </a:r>
          <a:r>
            <a:rPr lang="en-US" sz="1100" b="0" i="0" baseline="0">
              <a:solidFill>
                <a:srgbClr val="000000"/>
              </a:solidFill>
              <a:latin typeface="+mn-lt"/>
              <a:ea typeface="+mn-ea"/>
              <a:cs typeface="+mn-cs"/>
            </a:rPr>
            <a:t>, then </a:t>
          </a:r>
          <a:r>
            <a:rPr lang="en-US" sz="1100" b="1" i="0" baseline="0">
              <a:solidFill>
                <a:srgbClr val="000000"/>
              </a:solidFill>
              <a:latin typeface="+mn-lt"/>
              <a:ea typeface="+mn-ea"/>
              <a:cs typeface="+mn-cs"/>
            </a:rPr>
            <a:t>c</a:t>
          </a:r>
          <a:r>
            <a:rPr lang="en-US" sz="1100" b="0" i="0" baseline="0">
              <a:solidFill>
                <a:srgbClr val="000000"/>
              </a:solidFill>
              <a:latin typeface="+mn-lt"/>
              <a:ea typeface="+mn-ea"/>
              <a:cs typeface="+mn-cs"/>
            </a:rPr>
            <a:t>, then </a:t>
          </a:r>
          <a:r>
            <a:rPr lang="en-US" sz="1100" b="1" i="0" baseline="0">
              <a:solidFill>
                <a:srgbClr val="000000"/>
              </a:solidFill>
              <a:latin typeface="+mn-lt"/>
              <a:ea typeface="+mn-ea"/>
              <a:cs typeface="+mn-cs"/>
            </a:rPr>
            <a:t>h</a:t>
          </a:r>
          <a:r>
            <a:rPr lang="en-US" sz="1100" b="0" i="0" baseline="0">
              <a:solidFill>
                <a:srgbClr val="000000"/>
              </a:solidFill>
              <a:latin typeface="+mn-lt"/>
              <a:ea typeface="+mn-ea"/>
              <a:cs typeface="+mn-cs"/>
            </a:rPr>
            <a:t> to hide columns</a:t>
          </a:r>
        </a:p>
        <a:p>
          <a:r>
            <a:rPr lang="en-US" sz="1100" b="1" i="0" baseline="0">
              <a:solidFill>
                <a:srgbClr val="000000"/>
              </a:solidFill>
              <a:latin typeface="+mn-lt"/>
              <a:ea typeface="+mn-ea"/>
              <a:cs typeface="+mn-cs"/>
            </a:rPr>
            <a:t>Alt+o</a:t>
          </a:r>
          <a:r>
            <a:rPr lang="en-US" sz="1100" b="0" i="0" baseline="0">
              <a:solidFill>
                <a:srgbClr val="000000"/>
              </a:solidFill>
              <a:latin typeface="+mn-lt"/>
              <a:ea typeface="+mn-ea"/>
              <a:cs typeface="+mn-cs"/>
            </a:rPr>
            <a:t>, then </a:t>
          </a:r>
          <a:r>
            <a:rPr lang="en-US" sz="1100" b="1" i="0" baseline="0">
              <a:solidFill>
                <a:srgbClr val="000000"/>
              </a:solidFill>
              <a:latin typeface="+mn-lt"/>
              <a:ea typeface="+mn-ea"/>
              <a:cs typeface="+mn-cs"/>
            </a:rPr>
            <a:t>c</a:t>
          </a:r>
          <a:r>
            <a:rPr lang="en-US" sz="1100" b="0" i="0" baseline="0">
              <a:solidFill>
                <a:srgbClr val="000000"/>
              </a:solidFill>
              <a:latin typeface="+mn-lt"/>
              <a:ea typeface="+mn-ea"/>
              <a:cs typeface="+mn-cs"/>
            </a:rPr>
            <a:t>, then </a:t>
          </a:r>
          <a:r>
            <a:rPr lang="en-US" sz="1100" b="1" i="0" baseline="0">
              <a:solidFill>
                <a:srgbClr val="000000"/>
              </a:solidFill>
              <a:latin typeface="+mn-lt"/>
              <a:ea typeface="+mn-ea"/>
              <a:cs typeface="+mn-cs"/>
            </a:rPr>
            <a:t>u</a:t>
          </a:r>
          <a:r>
            <a:rPr lang="en-US" sz="1100" b="0" i="0" baseline="0">
              <a:solidFill>
                <a:srgbClr val="000000"/>
              </a:solidFill>
              <a:latin typeface="+mn-lt"/>
              <a:ea typeface="+mn-ea"/>
              <a:cs typeface="+mn-cs"/>
            </a:rPr>
            <a:t> to unhide columns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Hide any subset of the rows in the data set below. Then unhide them.</a:t>
          </a:r>
          <a:endParaRPr lang="en-US" sz="1100" b="0">
            <a:solidFill>
              <a:srgbClr val="000000"/>
            </a:solidFill>
            <a:latin typeface="+mn-lt"/>
            <a:ea typeface="+mn-ea"/>
            <a:cs typeface="+mn-cs"/>
          </a:endParaRPr>
        </a:p>
      </xdr:txBody>
    </xdr:sp>
    <xdr:clientData/>
  </xdr:twoCellAnchor>
  <xdr:twoCellAnchor editAs="oneCell">
    <xdr:from>
      <xdr:col>10</xdr:col>
      <xdr:colOff>0</xdr:colOff>
      <xdr:row>56</xdr:row>
      <xdr:rowOff>0</xdr:rowOff>
    </xdr:from>
    <xdr:to>
      <xdr:col>15</xdr:col>
      <xdr:colOff>28575</xdr:colOff>
      <xdr:row>79</xdr:row>
      <xdr:rowOff>0</xdr:rowOff>
    </xdr:to>
    <xdr:pic>
      <xdr:nvPicPr>
        <xdr:cNvPr id="6" name="Picture 5" descr="C:\Users\Chris\Dropbox\ExcelNow\Images\HideUnhide.gif">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10668000"/>
          <a:ext cx="3076575" cy="43815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12</xdr:row>
      <xdr:rowOff>0</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38125" y="381000"/>
          <a:ext cx="4876800" cy="1905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General</a:t>
          </a:r>
          <a:r>
            <a:rPr lang="en-US" sz="1100" b="1" baseline="0">
              <a:solidFill>
                <a:srgbClr val="000000"/>
              </a:solidFill>
              <a:latin typeface="+mn-lt"/>
              <a:ea typeface="+mn-ea"/>
              <a:cs typeface="+mn-cs"/>
            </a:rPr>
            <a:t> Comments About Worksheets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Worksheets</a:t>
          </a:r>
          <a:r>
            <a:rPr lang="en-US" sz="1100" baseline="0">
              <a:solidFill>
                <a:srgbClr val="000000"/>
              </a:solidFill>
              <a:latin typeface="+mn-lt"/>
              <a:ea typeface="+mn-ea"/>
              <a:cs typeface="+mn-cs"/>
            </a:rPr>
            <a:t> are where you place your data and formulas in Excel. Many people call them "sheets" but this isn't exactly accurate. Strictly speaking, a worksheet is a sheet that has rows and columns--a rectangular grid of cells. There is another kind of sheet, called a chart sheet. This type of sheet has no rows or columns, only a chart. The discussion here is mainly about worksheets, not chart sheets. The actions discussed below are things you will do every day, so you need to know how to do them efficiently.</a:t>
          </a:r>
          <a:endParaRPr lang="en-US" sz="1100" b="0" baseline="0">
            <a:solidFill>
              <a:srgbClr val="000000"/>
            </a:solidFill>
            <a:latin typeface="+mn-lt"/>
            <a:ea typeface="+mn-ea"/>
            <a:cs typeface="+mn-cs"/>
          </a:endParaRPr>
        </a:p>
        <a:p>
          <a:endParaRPr lang="en-US" sz="1100" b="0">
            <a:solidFill>
              <a:srgbClr val="000000"/>
            </a:solidFill>
            <a:latin typeface="+mn-lt"/>
            <a:ea typeface="+mn-ea"/>
            <a:cs typeface="+mn-cs"/>
          </a:endParaRPr>
        </a:p>
      </xdr:txBody>
    </xdr:sp>
    <xdr:clientData/>
  </xdr:twoCellAnchor>
  <xdr:twoCellAnchor>
    <xdr:from>
      <xdr:col>1</xdr:col>
      <xdr:colOff>0</xdr:colOff>
      <xdr:row>13</xdr:row>
      <xdr:rowOff>0</xdr:rowOff>
    </xdr:from>
    <xdr:to>
      <xdr:col>9</xdr:col>
      <xdr:colOff>0</xdr:colOff>
      <xdr:row>24</xdr:row>
      <xdr:rowOff>0</xdr:rowOff>
    </xdr:to>
    <xdr:sp macro="" textlink="">
      <xdr:nvSpPr>
        <xdr:cNvPr id="3" name="TextBox 2">
          <a:extLst>
            <a:ext uri="{FF2B5EF4-FFF2-40B4-BE49-F238E27FC236}">
              <a16:creationId xmlns:a16="http://schemas.microsoft.com/office/drawing/2014/main" id="{00000000-0008-0000-1800-000003000000}"/>
            </a:ext>
          </a:extLst>
        </xdr:cNvPr>
        <xdr:cNvSpPr txBox="1"/>
      </xdr:nvSpPr>
      <xdr:spPr>
        <a:xfrm>
          <a:off x="238125" y="2476500"/>
          <a:ext cx="4876800" cy="2095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Renaming a Worksheet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name of a worksheet appears in its</a:t>
          </a:r>
          <a:r>
            <a:rPr lang="en-US" sz="1100" baseline="0">
              <a:solidFill>
                <a:srgbClr val="000000"/>
              </a:solidFill>
              <a:latin typeface="+mn-lt"/>
              <a:ea typeface="+mn-ea"/>
              <a:cs typeface="+mn-cs"/>
            </a:rPr>
            <a:t> tab at the bottom of the screen.</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rename a worksheet: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Double-click its tab and type a new name.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Rename this worksheet as Worksheet Tasks. Then change its name back to Topic.</a:t>
          </a:r>
        </a:p>
        <a:p>
          <a:endParaRPr lang="en-US" sz="1100" b="0" baseline="0">
            <a:solidFill>
              <a:srgbClr val="000000"/>
            </a:solidFill>
            <a:latin typeface="+mn-lt"/>
            <a:ea typeface="+mn-ea"/>
            <a:cs typeface="+mn-cs"/>
          </a:endParaRPr>
        </a:p>
        <a:p>
          <a:endParaRPr lang="en-US" sz="1100" b="0">
            <a:solidFill>
              <a:srgbClr val="000000"/>
            </a:solidFill>
            <a:latin typeface="+mn-lt"/>
            <a:ea typeface="+mn-ea"/>
            <a:cs typeface="+mn-cs"/>
          </a:endParaRPr>
        </a:p>
      </xdr:txBody>
    </xdr:sp>
    <xdr:clientData/>
  </xdr:twoCellAnchor>
  <xdr:twoCellAnchor>
    <xdr:from>
      <xdr:col>1</xdr:col>
      <xdr:colOff>0</xdr:colOff>
      <xdr:row>24</xdr:row>
      <xdr:rowOff>190499</xdr:rowOff>
    </xdr:from>
    <xdr:to>
      <xdr:col>9</xdr:col>
      <xdr:colOff>0</xdr:colOff>
      <xdr:row>44</xdr:row>
      <xdr:rowOff>180975</xdr:rowOff>
    </xdr:to>
    <xdr:sp macro="" textlink="">
      <xdr:nvSpPr>
        <xdr:cNvPr id="4" name="TextBox 3">
          <a:extLst>
            <a:ext uri="{FF2B5EF4-FFF2-40B4-BE49-F238E27FC236}">
              <a16:creationId xmlns:a16="http://schemas.microsoft.com/office/drawing/2014/main" id="{00000000-0008-0000-1800-000004000000}"/>
            </a:ext>
          </a:extLst>
        </xdr:cNvPr>
        <xdr:cNvSpPr txBox="1"/>
      </xdr:nvSpPr>
      <xdr:spPr>
        <a:xfrm>
          <a:off x="238125" y="4762499"/>
          <a:ext cx="4876800" cy="38004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Adding a New Worksheet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You often need to add new worksheets.</a:t>
          </a:r>
          <a:r>
            <a:rPr lang="en-US" sz="1100" baseline="0">
              <a:solidFill>
                <a:srgbClr val="000000"/>
              </a:solidFill>
              <a:latin typeface="+mn-lt"/>
              <a:ea typeface="+mn-ea"/>
              <a:cs typeface="+mn-cs"/>
            </a:rPr>
            <a:t> This is very easy.</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add a new worksheet: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Click the button to the right of your rightmost worksheet tab, the one shown to the right. (It was a different icon in Excel 2007 and 2010.) This creates a new worksheet to the right of the rightmost sheet with a generic name such as Sheet3, which you can then rename.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In some situations, you might not want the new sheet to be way out to the right. There is another option. You can right-click a worksheet tab, select Insert, and select a blank worksheet as the item to add. The new worksheet will be placed to the </a:t>
          </a:r>
          <a:r>
            <a:rPr lang="en-US" sz="1100" i="1" baseline="0">
              <a:solidFill>
                <a:srgbClr val="000000"/>
              </a:solidFill>
              <a:latin typeface="+mn-lt"/>
              <a:ea typeface="+mn-ea"/>
              <a:cs typeface="+mn-cs"/>
            </a:rPr>
            <a:t>left </a:t>
          </a:r>
          <a:r>
            <a:rPr lang="en-US" sz="1100" i="0" baseline="0">
              <a:solidFill>
                <a:srgbClr val="000000"/>
              </a:solidFill>
              <a:latin typeface="+mn-lt"/>
              <a:ea typeface="+mn-ea"/>
              <a:cs typeface="+mn-cs"/>
            </a:rPr>
            <a:t>of the tab you right-clicked.</a:t>
          </a:r>
          <a:endParaRPr lang="en-US" sz="1100" baseline="0">
            <a:solidFill>
              <a:srgbClr val="000000"/>
            </a:solidFill>
            <a:latin typeface="+mn-lt"/>
            <a:ea typeface="+mn-ea"/>
            <a:cs typeface="+mn-cs"/>
          </a:endParaRP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Create a new worksheet to the left of this one and rename it Practice1.</a:t>
          </a:r>
        </a:p>
        <a:p>
          <a:endParaRPr lang="en-US" sz="1100" b="0" baseline="0">
            <a:solidFill>
              <a:srgbClr val="000000"/>
            </a:solidFill>
            <a:latin typeface="+mn-lt"/>
            <a:ea typeface="+mn-ea"/>
            <a:cs typeface="+mn-cs"/>
          </a:endParaRPr>
        </a:p>
        <a:p>
          <a:endParaRPr lang="en-US" sz="1100" b="0">
            <a:solidFill>
              <a:srgbClr val="000000"/>
            </a:solidFill>
            <a:latin typeface="+mn-lt"/>
            <a:ea typeface="+mn-ea"/>
            <a:cs typeface="+mn-cs"/>
          </a:endParaRPr>
        </a:p>
      </xdr:txBody>
    </xdr:sp>
    <xdr:clientData/>
  </xdr:twoCellAnchor>
  <xdr:twoCellAnchor>
    <xdr:from>
      <xdr:col>1</xdr:col>
      <xdr:colOff>0</xdr:colOff>
      <xdr:row>46</xdr:row>
      <xdr:rowOff>0</xdr:rowOff>
    </xdr:from>
    <xdr:to>
      <xdr:col>9</xdr:col>
      <xdr:colOff>0</xdr:colOff>
      <xdr:row>78</xdr:row>
      <xdr:rowOff>0</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238125" y="8763000"/>
          <a:ext cx="4876800" cy="6096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Selecting One or More Worksheets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You can select one or more worksheets</a:t>
          </a:r>
          <a:r>
            <a:rPr lang="en-US" sz="1100" baseline="0">
              <a:solidFill>
                <a:srgbClr val="000000"/>
              </a:solidFill>
              <a:latin typeface="+mn-lt"/>
              <a:ea typeface="+mn-ea"/>
              <a:cs typeface="+mn-cs"/>
            </a:rPr>
            <a:t>. The </a:t>
          </a:r>
          <a:r>
            <a:rPr lang="en-US" sz="1100" b="1" baseline="0">
              <a:solidFill>
                <a:srgbClr val="000000"/>
              </a:solidFill>
              <a:latin typeface="+mn-lt"/>
              <a:ea typeface="+mn-ea"/>
              <a:cs typeface="+mn-cs"/>
            </a:rPr>
            <a:t>active</a:t>
          </a:r>
          <a:r>
            <a:rPr lang="en-US" sz="1100" baseline="0">
              <a:solidFill>
                <a:srgbClr val="000000"/>
              </a:solidFill>
              <a:latin typeface="+mn-lt"/>
              <a:ea typeface="+mn-ea"/>
              <a:cs typeface="+mn-cs"/>
            </a:rPr>
            <a:t> worksheet is the one you are viewing. Its tab is boldfaced. But others can be selected as well. If you do anything to the active worksheet, such as format a cell or enter a value, the same thing is done to </a:t>
          </a:r>
          <a:r>
            <a:rPr lang="en-US" sz="1100" i="1" baseline="0">
              <a:solidFill>
                <a:srgbClr val="000000"/>
              </a:solidFill>
              <a:latin typeface="+mn-lt"/>
              <a:ea typeface="+mn-ea"/>
              <a:cs typeface="+mn-cs"/>
            </a:rPr>
            <a:t>all </a:t>
          </a:r>
          <a:r>
            <a:rPr lang="en-US" sz="1100" i="0" baseline="0">
              <a:solidFill>
                <a:srgbClr val="000000"/>
              </a:solidFill>
              <a:latin typeface="+mn-lt"/>
              <a:ea typeface="+mn-ea"/>
              <a:cs typeface="+mn-cs"/>
            </a:rPr>
            <a:t>of the selected worksheets. This can save a lot of time with common labels, formulas, and formatting.</a:t>
          </a:r>
          <a:endParaRPr lang="en-US" sz="1100" baseline="0">
            <a:solidFill>
              <a:srgbClr val="000000"/>
            </a:solidFill>
            <a:latin typeface="+mn-lt"/>
            <a:ea typeface="+mn-ea"/>
            <a:cs typeface="+mn-cs"/>
          </a:endParaRP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select multiple </a:t>
          </a:r>
          <a:r>
            <a:rPr lang="en-US" sz="1100" i="1" baseline="0">
              <a:solidFill>
                <a:srgbClr val="000000"/>
              </a:solidFill>
              <a:latin typeface="+mn-lt"/>
              <a:ea typeface="+mn-ea"/>
              <a:cs typeface="+mn-cs"/>
            </a:rPr>
            <a:t>adjacent </a:t>
          </a:r>
          <a:r>
            <a:rPr lang="en-US" sz="1100" baseline="0">
              <a:solidFill>
                <a:srgbClr val="000000"/>
              </a:solidFill>
              <a:latin typeface="+mn-lt"/>
              <a:ea typeface="+mn-ea"/>
              <a:cs typeface="+mn-cs"/>
            </a:rPr>
            <a:t>worksheets: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Click the tab of the leftmost  of these, hold down the Shift key, and click the tab of the rightmost of these. </a:t>
          </a:r>
          <a:endParaRPr lang="en-US" sz="1100" i="0" baseline="0">
            <a:solidFill>
              <a:srgbClr val="000000"/>
            </a:solidFill>
            <a:latin typeface="+mn-lt"/>
            <a:ea typeface="+mn-ea"/>
            <a:cs typeface="+mn-cs"/>
          </a:endParaRP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select multiple </a:t>
          </a:r>
          <a:r>
            <a:rPr lang="en-US" sz="1100" i="1" baseline="0">
              <a:solidFill>
                <a:srgbClr val="000000"/>
              </a:solidFill>
              <a:latin typeface="+mn-lt"/>
              <a:ea typeface="+mn-ea"/>
              <a:cs typeface="+mn-cs"/>
            </a:rPr>
            <a:t>nonadjacent </a:t>
          </a:r>
          <a:r>
            <a:rPr lang="en-US" sz="1100" i="0" baseline="0">
              <a:solidFill>
                <a:srgbClr val="000000"/>
              </a:solidFill>
              <a:latin typeface="+mn-lt"/>
              <a:ea typeface="+mn-ea"/>
              <a:cs typeface="+mn-cs"/>
            </a:rPr>
            <a:t>worksheets: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Click the tab of any of them, hold down the Ctrl key, and click the other tabs you want to select.</a:t>
          </a:r>
          <a:endParaRPr lang="en-US" sz="1100" baseline="0">
            <a:solidFill>
              <a:srgbClr val="000000"/>
            </a:solidFill>
            <a:latin typeface="+mn-lt"/>
            <a:ea typeface="+mn-ea"/>
            <a:cs typeface="+mn-cs"/>
          </a:endParaRPr>
        </a:p>
        <a:p>
          <a:endParaRPr lang="en-US" sz="1100" b="0" baseline="0">
            <a:solidFill>
              <a:srgbClr val="000000"/>
            </a:solidFill>
            <a:latin typeface="+mn-lt"/>
            <a:ea typeface="+mn-ea"/>
            <a:cs typeface="+mn-cs"/>
          </a:endParaRPr>
        </a:p>
        <a:p>
          <a:r>
            <a:rPr lang="en-US" sz="1100" baseline="0">
              <a:solidFill>
                <a:srgbClr val="000000"/>
              </a:solidFill>
              <a:latin typeface="+mn-lt"/>
              <a:ea typeface="+mn-ea"/>
              <a:cs typeface="+mn-cs"/>
            </a:rPr>
            <a:t>When multiple worksheets are selected, one will be active, but the tabs of the others will also be highlighted, indicating that they are selected. (In Excel 2013, the active sheet's tab is green; the others are black.) They will remain selected until you click the tab of some </a:t>
          </a:r>
          <a:r>
            <a:rPr lang="en-US" sz="1100" i="1" baseline="0">
              <a:solidFill>
                <a:srgbClr val="000000"/>
              </a:solidFill>
              <a:latin typeface="+mn-lt"/>
              <a:ea typeface="+mn-ea"/>
              <a:cs typeface="+mn-cs"/>
            </a:rPr>
            <a:t>other </a:t>
          </a:r>
          <a:r>
            <a:rPr lang="en-US" sz="1100" i="0" baseline="0">
              <a:solidFill>
                <a:srgbClr val="000000"/>
              </a:solidFill>
              <a:latin typeface="+mn-lt"/>
              <a:ea typeface="+mn-ea"/>
              <a:cs typeface="+mn-cs"/>
            </a:rPr>
            <a:t>worksheet. There is one exception to this. If </a:t>
          </a:r>
          <a:r>
            <a:rPr lang="en-US" sz="1100" i="1" baseline="0">
              <a:solidFill>
                <a:srgbClr val="000000"/>
              </a:solidFill>
              <a:latin typeface="+mn-lt"/>
              <a:ea typeface="+mn-ea"/>
              <a:cs typeface="+mn-cs"/>
            </a:rPr>
            <a:t>all </a:t>
          </a:r>
          <a:r>
            <a:rPr lang="en-US" sz="1100" i="0" baseline="0">
              <a:solidFill>
                <a:srgbClr val="000000"/>
              </a:solidFill>
              <a:latin typeface="+mn-lt"/>
              <a:ea typeface="+mn-ea"/>
              <a:cs typeface="+mn-cs"/>
            </a:rPr>
            <a:t>of the worksheets are selected, you can click </a:t>
          </a:r>
          <a:r>
            <a:rPr lang="en-US" sz="1100" i="1" baseline="0">
              <a:solidFill>
                <a:srgbClr val="000000"/>
              </a:solidFill>
              <a:latin typeface="+mn-lt"/>
              <a:ea typeface="+mn-ea"/>
              <a:cs typeface="+mn-cs"/>
            </a:rPr>
            <a:t>any</a:t>
          </a:r>
          <a:r>
            <a:rPr lang="en-US" sz="1100" i="0" baseline="0">
              <a:solidFill>
                <a:srgbClr val="000000"/>
              </a:solidFill>
              <a:latin typeface="+mn-lt"/>
              <a:ea typeface="+mn-ea"/>
              <a:cs typeface="+mn-cs"/>
            </a:rPr>
            <a:t> other worksheet tab to activate it and deselect all of the others.</a:t>
          </a:r>
        </a:p>
        <a:p>
          <a:endParaRPr lang="en-US" sz="1100" b="0" baseline="0">
            <a:solidFill>
              <a:srgbClr val="000000"/>
            </a:solidFill>
            <a:latin typeface="+mn-lt"/>
            <a:ea typeface="+mn-ea"/>
            <a:cs typeface="+mn-cs"/>
          </a:endParaRPr>
        </a:p>
        <a:p>
          <a:r>
            <a:rPr lang="en-US" sz="1100" b="0">
              <a:solidFill>
                <a:srgbClr val="000000"/>
              </a:solidFill>
              <a:latin typeface="+mn-lt"/>
              <a:ea typeface="+mn-ea"/>
              <a:cs typeface="+mn-cs"/>
            </a:rPr>
            <a:t>Try it! You</a:t>
          </a:r>
          <a:r>
            <a:rPr lang="en-US" sz="1100" b="0" baseline="0">
              <a:solidFill>
                <a:srgbClr val="000000"/>
              </a:solidFill>
              <a:latin typeface="+mn-lt"/>
              <a:ea typeface="+mn-ea"/>
              <a:cs typeface="+mn-cs"/>
            </a:rPr>
            <a:t> should already have a Practice1 worksheet. Create several more new worksheets to its right and rename them Practice2, Practice3, and so on. Then select them all and enter the label "This is practice" in cell A1 of the active worksheet, Practice1. By viewing the other Practice worksheets, you should see that they all have this label in cell A1. Finally, activate the worksheet you are reading now (Topic). This deselects the Practice worksheets. </a:t>
          </a:r>
          <a:endParaRPr lang="en-US" sz="1100" b="0">
            <a:solidFill>
              <a:srgbClr val="000000"/>
            </a:solidFill>
            <a:latin typeface="+mn-lt"/>
            <a:ea typeface="+mn-ea"/>
            <a:cs typeface="+mn-cs"/>
          </a:endParaRPr>
        </a:p>
      </xdr:txBody>
    </xdr:sp>
    <xdr:clientData/>
  </xdr:twoCellAnchor>
  <xdr:twoCellAnchor>
    <xdr:from>
      <xdr:col>1</xdr:col>
      <xdr:colOff>0</xdr:colOff>
      <xdr:row>79</xdr:row>
      <xdr:rowOff>0</xdr:rowOff>
    </xdr:from>
    <xdr:to>
      <xdr:col>9</xdr:col>
      <xdr:colOff>0</xdr:colOff>
      <xdr:row>94</xdr:row>
      <xdr:rowOff>0</xdr:rowOff>
    </xdr:to>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238125" y="15049500"/>
          <a:ext cx="4876800" cy="2857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Deleting One or More Worksheets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You can delete one or more worksheets. However, if</a:t>
          </a:r>
          <a:r>
            <a:rPr lang="en-US" sz="1100" baseline="0">
              <a:solidFill>
                <a:srgbClr val="000000"/>
              </a:solidFill>
              <a:latin typeface="+mn-lt"/>
              <a:ea typeface="+mn-ea"/>
              <a:cs typeface="+mn-cs"/>
            </a:rPr>
            <a:t> you try to delete </a:t>
          </a:r>
          <a:r>
            <a:rPr lang="en-US" sz="1100" i="1" baseline="0">
              <a:solidFill>
                <a:srgbClr val="000000"/>
              </a:solidFill>
              <a:latin typeface="+mn-lt"/>
              <a:ea typeface="+mn-ea"/>
              <a:cs typeface="+mn-cs"/>
            </a:rPr>
            <a:t>all </a:t>
          </a:r>
          <a:r>
            <a:rPr lang="en-US" sz="1100" i="0" baseline="0">
              <a:solidFill>
                <a:srgbClr val="000000"/>
              </a:solidFill>
              <a:latin typeface="+mn-lt"/>
              <a:ea typeface="+mn-ea"/>
              <a:cs typeface="+mn-cs"/>
            </a:rPr>
            <a:t>of the worksheets, Excel will warn you that at least one has to remain.</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delete one or more worksheets: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Select the ones you want to delete, as explained in the previous text box. Then right-click any of the selected tabs. This brings up a context-sensitive menu, which has a few options you might want to try. For now, select Delete. </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Note that if the worksheets have any contents, you will be asked if you really want to delete them. Deleting worksheets can be dangerous because it </a:t>
          </a:r>
          <a:r>
            <a:rPr lang="en-US" sz="1100" i="1" baseline="0">
              <a:solidFill>
                <a:srgbClr val="000000"/>
              </a:solidFill>
              <a:latin typeface="+mn-lt"/>
              <a:ea typeface="+mn-ea"/>
              <a:cs typeface="+mn-cs"/>
            </a:rPr>
            <a:t>cannot </a:t>
          </a:r>
          <a:r>
            <a:rPr lang="en-US" sz="1100" i="0" baseline="0">
              <a:solidFill>
                <a:srgbClr val="000000"/>
              </a:solidFill>
              <a:latin typeface="+mn-lt"/>
              <a:ea typeface="+mn-ea"/>
              <a:cs typeface="+mn-cs"/>
            </a:rPr>
            <a:t>be undone. So be careful!</a:t>
          </a:r>
          <a:endParaRPr lang="en-US" sz="1100" baseline="0">
            <a:solidFill>
              <a:srgbClr val="000000"/>
            </a:solidFill>
            <a:latin typeface="+mn-lt"/>
            <a:ea typeface="+mn-ea"/>
            <a:cs typeface="+mn-cs"/>
          </a:endParaRPr>
        </a:p>
        <a:p>
          <a:endParaRPr lang="en-US" sz="1100" b="0" baseline="0">
            <a:solidFill>
              <a:srgbClr val="000000"/>
            </a:solidFill>
            <a:latin typeface="+mn-lt"/>
            <a:ea typeface="+mn-ea"/>
            <a:cs typeface="+mn-cs"/>
          </a:endParaRPr>
        </a:p>
        <a:p>
          <a:endParaRPr lang="en-US" sz="1100" b="0">
            <a:solidFill>
              <a:srgbClr val="000000"/>
            </a:solidFill>
            <a:latin typeface="+mn-lt"/>
            <a:ea typeface="+mn-ea"/>
            <a:cs typeface="+mn-cs"/>
          </a:endParaRPr>
        </a:p>
      </xdr:txBody>
    </xdr:sp>
    <xdr:clientData/>
  </xdr:twoCellAnchor>
  <xdr:twoCellAnchor>
    <xdr:from>
      <xdr:col>1</xdr:col>
      <xdr:colOff>0</xdr:colOff>
      <xdr:row>95</xdr:row>
      <xdr:rowOff>0</xdr:rowOff>
    </xdr:from>
    <xdr:to>
      <xdr:col>9</xdr:col>
      <xdr:colOff>0</xdr:colOff>
      <xdr:row>126</xdr:row>
      <xdr:rowOff>180975</xdr:rowOff>
    </xdr:to>
    <xdr:sp macro="" textlink="">
      <xdr:nvSpPr>
        <xdr:cNvPr id="7" name="TextBox 6">
          <a:extLst>
            <a:ext uri="{FF2B5EF4-FFF2-40B4-BE49-F238E27FC236}">
              <a16:creationId xmlns:a16="http://schemas.microsoft.com/office/drawing/2014/main" id="{00000000-0008-0000-1800-000007000000}"/>
            </a:ext>
          </a:extLst>
        </xdr:cNvPr>
        <xdr:cNvSpPr txBox="1"/>
      </xdr:nvSpPr>
      <xdr:spPr>
        <a:xfrm>
          <a:off x="238125" y="18097500"/>
          <a:ext cx="4876800" cy="6086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Moving or Copying a Worksheet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You can also move or copy a worksheet. You can do this in one of two ways: by dragging tabs or through the Move or Copy menu item. The first</a:t>
          </a:r>
          <a:r>
            <a:rPr lang="en-US" sz="1100" baseline="0">
              <a:solidFill>
                <a:srgbClr val="000000"/>
              </a:solidFill>
              <a:latin typeface="+mn-lt"/>
              <a:ea typeface="+mn-ea"/>
              <a:cs typeface="+mn-cs"/>
            </a:rPr>
            <a:t> way is easier; the second gives you more options.</a:t>
          </a:r>
          <a:endParaRPr lang="en-US" sz="1100" i="0" baseline="0">
            <a:solidFill>
              <a:srgbClr val="000000"/>
            </a:solidFill>
            <a:latin typeface="+mn-lt"/>
            <a:ea typeface="+mn-ea"/>
            <a:cs typeface="+mn-cs"/>
          </a:endParaRP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move or copy a worksheet by dragging its tab:</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Drag the worksheet's tab right or left to the position you want. If you hold down the Ctrl key while you are dragging, you will make a copy of the worksheet.</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Try it! Move this worksheet to some other position, and then move it back again. Next, make a copy of this worksheet, just to the right of its current position. The copy will have the name Topic (2), which you can then rename if you want. For now, delete the copy.</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move or copy a worksheet with the Move or Copy menu item:</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Right-click the worksheet's tab and select Move or Copy, as shown to the right. This brings up the Move or Copy dialog that lets you select the workbook you want to move or copy to, including a new workbook, the position within that workbook, and whether you want to create a copy. If you select a different workbook and don't check the latter option, the worksheet will be removed from the current file; it will </a:t>
          </a:r>
          <a:r>
            <a:rPr lang="en-US" sz="1100" i="1" baseline="0">
              <a:solidFill>
                <a:srgbClr val="000000"/>
              </a:solidFill>
              <a:latin typeface="+mn-lt"/>
              <a:ea typeface="+mn-ea"/>
              <a:cs typeface="+mn-cs"/>
            </a:rPr>
            <a:t>move </a:t>
          </a:r>
          <a:r>
            <a:rPr lang="en-US" sz="1100" i="0" baseline="0">
              <a:solidFill>
                <a:srgbClr val="000000"/>
              </a:solidFill>
              <a:latin typeface="+mn-lt"/>
              <a:ea typeface="+mn-ea"/>
              <a:cs typeface="+mn-cs"/>
            </a:rPr>
            <a:t>to the other workbook. So be careful.</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Try it! If necessary, create a new worksheet called Practice and enter some data in it. Then </a:t>
          </a:r>
          <a:r>
            <a:rPr lang="en-US" sz="1100" i="1" baseline="0">
              <a:solidFill>
                <a:srgbClr val="000000"/>
              </a:solidFill>
              <a:latin typeface="+mn-lt"/>
              <a:ea typeface="+mn-ea"/>
              <a:cs typeface="+mn-cs"/>
            </a:rPr>
            <a:t>move</a:t>
          </a:r>
          <a:r>
            <a:rPr lang="en-US" sz="1100" i="0" baseline="0">
              <a:solidFill>
                <a:srgbClr val="000000"/>
              </a:solidFill>
              <a:latin typeface="+mn-lt"/>
              <a:ea typeface="+mn-ea"/>
              <a:cs typeface="+mn-cs"/>
            </a:rPr>
            <a:t> it to a new workbook. It will disappear from this workbook and appear in a new one. You can then close the new workbook without saving to delete it.</a:t>
          </a:r>
          <a:endParaRPr lang="en-US" sz="1100" baseline="0">
            <a:solidFill>
              <a:srgbClr val="000000"/>
            </a:solidFill>
            <a:latin typeface="+mn-lt"/>
            <a:ea typeface="+mn-ea"/>
            <a:cs typeface="+mn-cs"/>
          </a:endParaRPr>
        </a:p>
        <a:p>
          <a:endParaRPr lang="en-US" sz="1100" b="0" baseline="0">
            <a:solidFill>
              <a:srgbClr val="000000"/>
            </a:solidFill>
            <a:latin typeface="+mn-lt"/>
            <a:ea typeface="+mn-ea"/>
            <a:cs typeface="+mn-cs"/>
          </a:endParaRPr>
        </a:p>
        <a:p>
          <a:endParaRPr lang="en-US" sz="1100" b="0">
            <a:solidFill>
              <a:srgbClr val="000000"/>
            </a:solidFill>
            <a:latin typeface="+mn-lt"/>
            <a:ea typeface="+mn-ea"/>
            <a:cs typeface="+mn-cs"/>
          </a:endParaRPr>
        </a:p>
      </xdr:txBody>
    </xdr:sp>
    <xdr:clientData/>
  </xdr:twoCellAnchor>
  <xdr:twoCellAnchor>
    <xdr:from>
      <xdr:col>1</xdr:col>
      <xdr:colOff>0</xdr:colOff>
      <xdr:row>128</xdr:row>
      <xdr:rowOff>1</xdr:rowOff>
    </xdr:from>
    <xdr:to>
      <xdr:col>9</xdr:col>
      <xdr:colOff>0</xdr:colOff>
      <xdr:row>159</xdr:row>
      <xdr:rowOff>19051</xdr:rowOff>
    </xdr:to>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238125" y="24384001"/>
          <a:ext cx="4876800" cy="592455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Hiding or Unhiding a Worksheet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Finally, you can hide</a:t>
          </a:r>
          <a:r>
            <a:rPr lang="en-US" sz="1100" baseline="0">
              <a:solidFill>
                <a:srgbClr val="000000"/>
              </a:solidFill>
              <a:latin typeface="+mn-lt"/>
              <a:ea typeface="+mn-ea"/>
              <a:cs typeface="+mn-cs"/>
            </a:rPr>
            <a:t> or unhide a worksheet. For example, you might want to hide, but not delete, a worksheet that contains technical data used in formulas in other worksheets. Of course, you might receive such a file, with formulas you can't figure out because they refer to data on a hidden worksheet. If you sense that something mysterious is going on, check whether there are any hidden worksheets!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hide a worksheet: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Right-click the worksheet's tab and select Hide.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unhide a worksheet: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Right-click </a:t>
          </a:r>
          <a:r>
            <a:rPr lang="en-US" sz="1100" i="1" baseline="0">
              <a:solidFill>
                <a:srgbClr val="000000"/>
              </a:solidFill>
              <a:latin typeface="+mn-lt"/>
              <a:ea typeface="+mn-ea"/>
              <a:cs typeface="+mn-cs"/>
            </a:rPr>
            <a:t>any </a:t>
          </a:r>
          <a:r>
            <a:rPr lang="en-US" sz="1100" i="0" baseline="0">
              <a:solidFill>
                <a:srgbClr val="000000"/>
              </a:solidFill>
              <a:latin typeface="+mn-lt"/>
              <a:ea typeface="+mn-ea"/>
              <a:cs typeface="+mn-cs"/>
            </a:rPr>
            <a:t>worksheet's tab. If the Unhide option is disabled, you know there are no hidden worksheets. (Well, this isn't quite true. See the note below.) Otherwise, select Unhide. You will see a list of the hidden worksheets, and you can choose the one you want to unhide. Unfortunately, if there are several hidden worksheets, you have to unhide them one at a time; you can't unhide them all at once.</a:t>
          </a:r>
          <a:endParaRPr lang="en-US" sz="1100" baseline="0">
            <a:solidFill>
              <a:srgbClr val="000000"/>
            </a:solidFill>
            <a:latin typeface="+mn-lt"/>
            <a:ea typeface="+mn-ea"/>
            <a:cs typeface="+mn-cs"/>
          </a:endParaRP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Hide this worksheet. Then unhide it.</a:t>
          </a:r>
        </a:p>
        <a:p>
          <a:endParaRPr lang="en-US" sz="1100" baseline="0">
            <a:solidFill>
              <a:srgbClr val="000000"/>
            </a:solidFill>
            <a:latin typeface="+mn-lt"/>
            <a:ea typeface="+mn-ea"/>
            <a:cs typeface="+mn-cs"/>
          </a:endParaRPr>
        </a:p>
        <a:p>
          <a:r>
            <a:rPr lang="en-US" sz="1100" b="1" baseline="0">
              <a:solidFill>
                <a:srgbClr val="000000"/>
              </a:solidFill>
              <a:latin typeface="+mn-lt"/>
              <a:ea typeface="+mn-ea"/>
              <a:cs typeface="+mn-cs"/>
            </a:rPr>
            <a:t>Note: </a:t>
          </a:r>
          <a:r>
            <a:rPr lang="en-US" sz="1100" b="0" baseline="0">
              <a:solidFill>
                <a:srgbClr val="000000"/>
              </a:solidFill>
              <a:latin typeface="+mn-lt"/>
              <a:ea typeface="+mn-ea"/>
              <a:cs typeface="+mn-cs"/>
            </a:rPr>
            <a:t>I</a:t>
          </a:r>
          <a:r>
            <a:rPr lang="en-US" sz="1100" baseline="0">
              <a:solidFill>
                <a:srgbClr val="000000"/>
              </a:solidFill>
              <a:latin typeface="+mn-lt"/>
              <a:ea typeface="+mn-ea"/>
              <a:cs typeface="+mn-cs"/>
            </a:rPr>
            <a:t>t is possible that there is at least one hidden worksheet even if the Unhide option is disabled. By using a macro, it is possible to set the status of a worksheet to "</a:t>
          </a:r>
          <a:r>
            <a:rPr lang="en-US" sz="1100" i="0" baseline="0">
              <a:solidFill>
                <a:srgbClr val="000000"/>
              </a:solidFill>
              <a:latin typeface="+mn-lt"/>
              <a:ea typeface="+mn-ea"/>
              <a:cs typeface="+mn-cs"/>
            </a:rPr>
            <a:t>very hidden." Such worksheets can be unhidden only through another macro. Software companies sometimes create very hidden worksheets because they know these worksheets would only confuse users, or because they don't really want users to see their contents.</a:t>
          </a:r>
          <a:endParaRPr lang="en-US" sz="1100" b="0" baseline="0">
            <a:solidFill>
              <a:srgbClr val="000000"/>
            </a:solidFill>
            <a:latin typeface="+mn-lt"/>
            <a:ea typeface="+mn-ea"/>
            <a:cs typeface="+mn-cs"/>
          </a:endParaRPr>
        </a:p>
        <a:p>
          <a:endParaRPr lang="en-US" sz="1100" b="0">
            <a:solidFill>
              <a:srgbClr val="000000"/>
            </a:solidFill>
            <a:latin typeface="+mn-lt"/>
            <a:ea typeface="+mn-ea"/>
            <a:cs typeface="+mn-cs"/>
          </a:endParaRPr>
        </a:p>
      </xdr:txBody>
    </xdr:sp>
    <xdr:clientData/>
  </xdr:twoCellAnchor>
  <xdr:twoCellAnchor editAs="oneCell">
    <xdr:from>
      <xdr:col>10</xdr:col>
      <xdr:colOff>0</xdr:colOff>
      <xdr:row>26</xdr:row>
      <xdr:rowOff>0</xdr:rowOff>
    </xdr:from>
    <xdr:to>
      <xdr:col>13</xdr:col>
      <xdr:colOff>19050</xdr:colOff>
      <xdr:row>27</xdr:row>
      <xdr:rowOff>57150</xdr:rowOff>
    </xdr:to>
    <xdr:pic>
      <xdr:nvPicPr>
        <xdr:cNvPr id="10" name="Picture 9" descr="C:\Users\Chris\Dropbox\ExcelNow\Images\NewSheetTab.gif">
          <a:extLst>
            <a:ext uri="{FF2B5EF4-FFF2-40B4-BE49-F238E27FC236}">
              <a16:creationId xmlns:a16="http://schemas.microsoft.com/office/drawing/2014/main" id="{00000000-0008-0000-1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4953000"/>
          <a:ext cx="1847850"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112</xdr:row>
      <xdr:rowOff>0</xdr:rowOff>
    </xdr:from>
    <xdr:to>
      <xdr:col>12</xdr:col>
      <xdr:colOff>133350</xdr:colOff>
      <xdr:row>124</xdr:row>
      <xdr:rowOff>57150</xdr:rowOff>
    </xdr:to>
    <xdr:pic>
      <xdr:nvPicPr>
        <xdr:cNvPr id="11" name="Picture 10" descr="C:\Users\Chris\Dropbox\ExcelNow\Images\MoveOrCopy.gif">
          <a:extLst>
            <a:ext uri="{FF2B5EF4-FFF2-40B4-BE49-F238E27FC236}">
              <a16:creationId xmlns:a16="http://schemas.microsoft.com/office/drawing/2014/main" id="{00000000-0008-0000-18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4525" y="21336000"/>
          <a:ext cx="1352550" cy="23431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112</xdr:row>
      <xdr:rowOff>0</xdr:rowOff>
    </xdr:from>
    <xdr:to>
      <xdr:col>17</xdr:col>
      <xdr:colOff>419100</xdr:colOff>
      <xdr:row>126</xdr:row>
      <xdr:rowOff>57150</xdr:rowOff>
    </xdr:to>
    <xdr:pic>
      <xdr:nvPicPr>
        <xdr:cNvPr id="12" name="Picture 11" descr="C:\Users\Chris\Dropbox\ExcelNow\Images\MoveOrCopyBox.gif">
          <a:extLst>
            <a:ext uri="{FF2B5EF4-FFF2-40B4-BE49-F238E27FC236}">
              <a16:creationId xmlns:a16="http://schemas.microsoft.com/office/drawing/2014/main" id="{00000000-0008-0000-18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53325" y="21336000"/>
          <a:ext cx="28575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160</xdr:row>
      <xdr:rowOff>1</xdr:rowOff>
    </xdr:from>
    <xdr:to>
      <xdr:col>9</xdr:col>
      <xdr:colOff>0</xdr:colOff>
      <xdr:row>172</xdr:row>
      <xdr:rowOff>171451</xdr:rowOff>
    </xdr:to>
    <xdr:sp macro="" textlink="">
      <xdr:nvSpPr>
        <xdr:cNvPr id="13" name="TextBox 12">
          <a:extLst>
            <a:ext uri="{FF2B5EF4-FFF2-40B4-BE49-F238E27FC236}">
              <a16:creationId xmlns:a16="http://schemas.microsoft.com/office/drawing/2014/main" id="{00000000-0008-0000-1800-00000D000000}"/>
            </a:ext>
          </a:extLst>
        </xdr:cNvPr>
        <xdr:cNvSpPr txBox="1"/>
      </xdr:nvSpPr>
      <xdr:spPr>
        <a:xfrm>
          <a:off x="238125" y="30480001"/>
          <a:ext cx="4876800" cy="245745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Going to the First or Last Worksheet, starting in Excel 2013</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In pre-2013 versions of</a:t>
          </a:r>
          <a:r>
            <a:rPr lang="en-US" sz="1100" baseline="0">
              <a:solidFill>
                <a:srgbClr val="000000"/>
              </a:solidFill>
              <a:latin typeface="+mn-lt"/>
              <a:ea typeface="+mn-ea"/>
              <a:cs typeface="+mn-cs"/>
            </a:rPr>
            <a:t> Excel</a:t>
          </a:r>
          <a:r>
            <a:rPr lang="en-US" sz="1100">
              <a:solidFill>
                <a:srgbClr val="000000"/>
              </a:solidFill>
              <a:latin typeface="+mn-lt"/>
              <a:ea typeface="+mn-ea"/>
              <a:cs typeface="+mn-cs"/>
            </a:rPr>
            <a:t>, there are </a:t>
          </a:r>
          <a:r>
            <a:rPr lang="en-US" sz="1100" i="1">
              <a:solidFill>
                <a:srgbClr val="000000"/>
              </a:solidFill>
              <a:latin typeface="+mn-lt"/>
              <a:ea typeface="+mn-ea"/>
              <a:cs typeface="+mn-cs"/>
            </a:rPr>
            <a:t>two </a:t>
          </a:r>
          <a:r>
            <a:rPr lang="en-US" sz="1100">
              <a:solidFill>
                <a:srgbClr val="000000"/>
              </a:solidFill>
              <a:latin typeface="+mn-lt"/>
              <a:ea typeface="+mn-ea"/>
              <a:cs typeface="+mn-cs"/>
            </a:rPr>
            <a:t>buttons at the lower left corner</a:t>
          </a:r>
          <a:r>
            <a:rPr lang="en-US" sz="1100" baseline="0">
              <a:solidFill>
                <a:srgbClr val="000000"/>
              </a:solidFill>
              <a:latin typeface="+mn-lt"/>
              <a:ea typeface="+mn-ea"/>
              <a:cs typeface="+mn-cs"/>
            </a:rPr>
            <a:t> of the Excel window for going to the left through the worksheets. The second takes you to the previous worksheet, and the first takes you the whole way back to the first (leftmost) worksheet. Similarly, there are two buttons for going to the right. Starting in Excel 2013, there are only two buttons, one for going to the previous worksheet and one for going to the next worksheet.</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Fortunately, if you press the Ctrl key and one of these newer buttons, it takes you to the first or last worksheet. This can save plenty of scrolling if you have dozens of worksheets, so it is definitely a tip worth remembering!</a:t>
          </a:r>
        </a:p>
        <a:p>
          <a:endParaRPr lang="en-US" sz="1100" b="0">
            <a:solidFill>
              <a:srgbClr val="000000"/>
            </a:solidFill>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26</xdr:row>
      <xdr:rowOff>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238125" y="381000"/>
          <a:ext cx="4876800" cy="4572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Simple</a:t>
          </a:r>
          <a:r>
            <a:rPr lang="en-US" sz="1100" b="1" baseline="0">
              <a:solidFill>
                <a:srgbClr val="000000"/>
              </a:solidFill>
              <a:latin typeface="+mn-lt"/>
              <a:ea typeface="+mn-ea"/>
              <a:cs typeface="+mn-cs"/>
            </a:rPr>
            <a:t> Sorting with A-Z or Z-A</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Sorting,</a:t>
          </a:r>
          <a:r>
            <a:rPr lang="en-US" sz="1100" baseline="0">
              <a:solidFill>
                <a:srgbClr val="000000"/>
              </a:solidFill>
              <a:latin typeface="+mn-lt"/>
              <a:ea typeface="+mn-ea"/>
              <a:cs typeface="+mn-cs"/>
            </a:rPr>
            <a:t> which usually means putting in alphabetical order or increasing or decreasing numerical order, is a common and simple operation. However, there are some nonobvious things you should know.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usual situation is that you have a data set such as the one to the right. If you want to perform a simple sort on any of its columns, select any </a:t>
          </a:r>
          <a:r>
            <a:rPr lang="en-US" sz="1100" i="1" baseline="0">
              <a:solidFill>
                <a:srgbClr val="000000"/>
              </a:solidFill>
              <a:latin typeface="+mn-lt"/>
              <a:ea typeface="+mn-ea"/>
              <a:cs typeface="+mn-cs"/>
            </a:rPr>
            <a:t>single </a:t>
          </a:r>
          <a:r>
            <a:rPr lang="en-US" sz="1100" baseline="0">
              <a:solidFill>
                <a:srgbClr val="000000"/>
              </a:solidFill>
              <a:latin typeface="+mn-lt"/>
              <a:ea typeface="+mn-ea"/>
              <a:cs typeface="+mn-cs"/>
            </a:rPr>
            <a:t>data cell in this column and click the A-Z or the Z-A button. You can find these buttons under the Sort &amp; Filter dropdown on the Home ribbon, and they are also on the Data ribbon. But because they are used so often, you probably ought to add them to your Quick Access Toolbar so that they are always available.</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Try it! Sort on any of the columns to the right, either in A-Z or Z-A order. Note that when you sort on any column such as Salary, the other columns change accordingly. That is, each row remains intact. Of course, this is the behavior you would expect and want.</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You can undo a sort, but just in case, it is often nice to have an "ID" column with consecutive integers, 1, 2, 3, etc. This is the role of the Person column in this data set. No matter how many sorts you do, you can return to the original sort order by sorting (A-Z) on Person.</a:t>
          </a:r>
        </a:p>
      </xdr:txBody>
    </xdr:sp>
    <xdr:clientData/>
  </xdr:twoCellAnchor>
  <xdr:twoCellAnchor>
    <xdr:from>
      <xdr:col>1</xdr:col>
      <xdr:colOff>0</xdr:colOff>
      <xdr:row>38</xdr:row>
      <xdr:rowOff>0</xdr:rowOff>
    </xdr:from>
    <xdr:to>
      <xdr:col>9</xdr:col>
      <xdr:colOff>0</xdr:colOff>
      <xdr:row>60</xdr:row>
      <xdr:rowOff>0</xdr:rowOff>
    </xdr:to>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38125" y="7239000"/>
          <a:ext cx="4876800" cy="4191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latin typeface="+mn-lt"/>
              <a:ea typeface="+mn-ea"/>
              <a:cs typeface="+mn-cs"/>
            </a:rPr>
            <a:t>Custom Sorts</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rgbClr val="000000"/>
              </a:solidFill>
              <a:latin typeface="+mn-lt"/>
              <a:ea typeface="+mn-ea"/>
              <a:cs typeface="+mn-cs"/>
            </a:rPr>
            <a:t>Excel gives you many more sort possibilities with its Custom Sort item under the Sort &amp; Filter items (on both the Home and Data ribbons). When you click either of these, you seel the Custom Sort dialog box to the right where, among other things, you can add levels. The data set above illustrates why you might want to do this. Suppose you want to sort so that all of the females are at the top. Then within each gender, you would like to sort in A-Z order on State. Then if there are multiple people of a given gender in the same state, you would like to sort them in decreasing order of Salary. This is possible only with a custom sort with three levels: first Gender, then State, then Salary. The correct settings for this sort are shown to the right.</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latin typeface="+mn-lt"/>
              <a:ea typeface="+mn-ea"/>
              <a:cs typeface="+mn-cs"/>
            </a:rPr>
            <a:t>Try it!</a:t>
          </a:r>
          <a:r>
            <a:rPr lang="en-US" sz="1100" b="0" baseline="0">
              <a:solidFill>
                <a:srgbClr val="000000"/>
              </a:solidFill>
              <a:latin typeface="+mn-lt"/>
              <a:ea typeface="+mn-ea"/>
              <a:cs typeface="+mn-cs"/>
            </a:rPr>
            <a:t> Sort the above data set as explained in the previous paragraph. Check that it works as intended. </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rgbClr val="000000"/>
              </a:solidFill>
              <a:latin typeface="+mn-lt"/>
              <a:ea typeface="+mn-ea"/>
              <a:cs typeface="+mn-cs"/>
            </a:rPr>
            <a:t>Try it again! This time have the three levels be Salary, then State, then Gender. Do you see the difference? There are no ties on Salary, so once Salary is sorted, no more sorting takes place. In general, the lower levels apply only when there are ties in the levels above them.</a:t>
          </a:r>
          <a:endParaRPr lang="en-US" sz="1100" b="0">
            <a:solidFill>
              <a:srgbClr val="000000"/>
            </a:solidFill>
            <a:latin typeface="+mn-lt"/>
            <a:ea typeface="+mn-ea"/>
            <a:cs typeface="+mn-cs"/>
          </a:endParaRPr>
        </a:p>
      </xdr:txBody>
    </xdr:sp>
    <xdr:clientData/>
  </xdr:twoCellAnchor>
  <xdr:twoCellAnchor>
    <xdr:from>
      <xdr:col>1</xdr:col>
      <xdr:colOff>0</xdr:colOff>
      <xdr:row>61</xdr:row>
      <xdr:rowOff>0</xdr:rowOff>
    </xdr:from>
    <xdr:to>
      <xdr:col>9</xdr:col>
      <xdr:colOff>0</xdr:colOff>
      <xdr:row>82</xdr:row>
      <xdr:rowOff>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38125" y="11620500"/>
          <a:ext cx="4876800" cy="4000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latin typeface="+mn-lt"/>
              <a:ea typeface="+mn-ea"/>
              <a:cs typeface="+mn-cs"/>
            </a:rPr>
            <a:t>Sorting Text</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rgbClr val="000000"/>
              </a:solidFill>
              <a:latin typeface="+mn-lt"/>
              <a:ea typeface="+mn-ea"/>
              <a:cs typeface="+mn-cs"/>
            </a:rPr>
            <a:t>Sorting columns of text can be tricky, especially when non-alphabetic symbols are present.  For example, sort in A-Z order on the Grade column to the right. Is this what you expected? Probably not. (See the next text box for a fix.)</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rgbClr val="000000"/>
              </a:solidFill>
              <a:latin typeface="+mn-lt"/>
              <a:ea typeface="+mn-ea"/>
              <a:cs typeface="+mn-cs"/>
            </a:rPr>
            <a:t>What about the Name column to the right, where some names are upper case and some are lower case? By default, the sort order is case-</a:t>
          </a:r>
          <a:r>
            <a:rPr lang="en-US" sz="1100" b="0" i="1" baseline="0">
              <a:solidFill>
                <a:srgbClr val="000000"/>
              </a:solidFill>
              <a:latin typeface="+mn-lt"/>
              <a:ea typeface="+mn-ea"/>
              <a:cs typeface="+mn-cs"/>
            </a:rPr>
            <a:t>insentive</a:t>
          </a:r>
          <a:r>
            <a:rPr lang="en-US" sz="1100" b="0" i="0" baseline="0">
              <a:solidFill>
                <a:srgbClr val="000000"/>
              </a:solidFill>
              <a:latin typeface="+mn-lt"/>
              <a:ea typeface="+mn-ea"/>
              <a:cs typeface="+mn-cs"/>
            </a:rPr>
            <a:t>, that is, case doesn't matter. Try sorting on Name with the A-Z button. They are indeed sorted in alphabetical order, except that the Name label got sorted too. (Press Ctrl+z to undo this sort.) To prevent the label getting sorted, bring up the Custom Sort dialog box and check the "My data has headers" option.</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latin typeface="+mn-lt"/>
              <a:ea typeface="+mn-ea"/>
              <a:cs typeface="+mn-cs"/>
            </a:rPr>
            <a:t>While you are in Custom Sort dialog box, note the Options button at the top. One option is to check or uncheck the "Case sensitive" box. It is probably unchecked by default. However, check it and then sort on the Name column to the right. It is still sorted in alphabetical order, ignoring case. This appears to be a bug in Excel, or at least it's unexpected.</a:t>
          </a:r>
          <a:endParaRPr lang="en-US" sz="1100" b="0">
            <a:solidFill>
              <a:srgbClr val="000000"/>
            </a:solidFill>
            <a:latin typeface="+mn-lt"/>
            <a:ea typeface="+mn-ea"/>
            <a:cs typeface="+mn-cs"/>
          </a:endParaRPr>
        </a:p>
      </xdr:txBody>
    </xdr:sp>
    <xdr:clientData/>
  </xdr:twoCellAnchor>
  <xdr:twoCellAnchor>
    <xdr:from>
      <xdr:col>1</xdr:col>
      <xdr:colOff>0</xdr:colOff>
      <xdr:row>82</xdr:row>
      <xdr:rowOff>190498</xdr:rowOff>
    </xdr:from>
    <xdr:to>
      <xdr:col>9</xdr:col>
      <xdr:colOff>0</xdr:colOff>
      <xdr:row>106</xdr:row>
      <xdr:rowOff>180975</xdr:rowOff>
    </xdr:to>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238125" y="15811498"/>
          <a:ext cx="4876800" cy="4562477"/>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latin typeface="+mn-lt"/>
              <a:ea typeface="+mn-ea"/>
              <a:cs typeface="+mn-cs"/>
            </a:rPr>
            <a:t>Creating a Custom List for Sorting</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rgbClr val="000000"/>
              </a:solidFill>
              <a:latin typeface="+mn-lt"/>
              <a:ea typeface="+mn-ea"/>
              <a:cs typeface="+mn-cs"/>
            </a:rPr>
            <a:t>Sometimes you want to sort in a "natural" order, such as months in a year (Jan, Feb, etc.) or days of the week (Sun, Mon, etc.). You can do this with a custom list. To get to this option, bring up the Custom Sort dialog box, click the Order dropdown, and select Custom List. (You can also get to the Custom Lists dialog box from the Advanced group in Excel Options.) As shown to the right, you will see several custom lists built into Excel: the months of the year and the days of the week, either three-letter abbreviations or written out. You can also click NEW LIST and enter your own custom list. This new custom list is remembered on your PC for later uses.</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rgbClr val="000000"/>
              </a:solidFill>
              <a:latin typeface="+mn-lt"/>
              <a:ea typeface="+mn-ea"/>
              <a:cs typeface="+mn-cs"/>
            </a:rPr>
            <a:t>You will probably create custom lists for sorting only for lists you use frequently. For example, if you are an instructor and typically have a list of possible grades as in the Grade range above, you might want to create a custom list with the grades in the "natural" order. But if this is a list you need only once, it is easier to enter the grades manually in the order you want them.</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rgbClr val="000000"/>
              </a:solidFill>
              <a:latin typeface="+mn-lt"/>
              <a:ea typeface="+mn-ea"/>
              <a:cs typeface="+mn-cs"/>
            </a:rPr>
            <a:t>Try it! Sort on Day, using the built-in custom list. Then create a new custom list with items Morning, Afternoon, Evening, in this order, and sort on Time using this custom list.</a:t>
          </a:r>
        </a:p>
      </xdr:txBody>
    </xdr:sp>
    <xdr:clientData/>
  </xdr:twoCellAnchor>
  <xdr:twoCellAnchor>
    <xdr:from>
      <xdr:col>1</xdr:col>
      <xdr:colOff>0</xdr:colOff>
      <xdr:row>27</xdr:row>
      <xdr:rowOff>0</xdr:rowOff>
    </xdr:from>
    <xdr:to>
      <xdr:col>9</xdr:col>
      <xdr:colOff>0</xdr:colOff>
      <xdr:row>37</xdr:row>
      <xdr:rowOff>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238125" y="5143500"/>
          <a:ext cx="4876800" cy="1905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rgbClr val="000000"/>
              </a:solidFill>
              <a:latin typeface="+mn-lt"/>
              <a:ea typeface="+mn-ea"/>
              <a:cs typeface="+mn-cs"/>
            </a:rPr>
            <a:t>Sorting the Correct Range</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rgbClr val="000000"/>
              </a:solidFill>
              <a:latin typeface="+mn-lt"/>
              <a:ea typeface="+mn-ea"/>
              <a:cs typeface="+mn-cs"/>
            </a:rPr>
            <a:t>The above instructions said to select a </a:t>
          </a:r>
          <a:r>
            <a:rPr lang="en-US" sz="1100" b="0" i="1" baseline="0">
              <a:solidFill>
                <a:srgbClr val="000000"/>
              </a:solidFill>
              <a:latin typeface="+mn-lt"/>
              <a:ea typeface="+mn-ea"/>
              <a:cs typeface="+mn-cs"/>
            </a:rPr>
            <a:t>single </a:t>
          </a:r>
          <a:r>
            <a:rPr lang="en-US" sz="1100" b="0" i="0" baseline="0">
              <a:solidFill>
                <a:srgbClr val="000000"/>
              </a:solidFill>
              <a:latin typeface="+mn-lt"/>
              <a:ea typeface="+mn-ea"/>
              <a:cs typeface="+mn-cs"/>
            </a:rPr>
            <a:t>cell before you click A-Z or Z-A. If you select a </a:t>
          </a:r>
          <a:r>
            <a:rPr lang="en-US" sz="1100" b="0" i="1" baseline="0">
              <a:solidFill>
                <a:srgbClr val="000000"/>
              </a:solidFill>
              <a:latin typeface="+mn-lt"/>
              <a:ea typeface="+mn-ea"/>
              <a:cs typeface="+mn-cs"/>
            </a:rPr>
            <a:t>range</a:t>
          </a:r>
          <a:r>
            <a:rPr lang="en-US" sz="1100" b="0" i="0" baseline="0">
              <a:solidFill>
                <a:srgbClr val="000000"/>
              </a:solidFill>
              <a:latin typeface="+mn-lt"/>
              <a:ea typeface="+mn-ea"/>
              <a:cs typeface="+mn-cs"/>
            </a:rPr>
            <a:t>, such as the entire State column, and then click A-Z or Z-A, you will be asked if you want to expand the selection (meaning to the full data set) or continue with the current selection. You almost always want to expand the selection. If you continue with the current selection, only the Salary values will be sorted, and the sorted salaries will not correspond to the right people.</a:t>
          </a:r>
          <a:endParaRPr lang="en-US" sz="1100" b="0">
            <a:solidFill>
              <a:srgbClr val="000000"/>
            </a:solidFill>
            <a:latin typeface="+mn-lt"/>
            <a:ea typeface="+mn-ea"/>
            <a:cs typeface="+mn-cs"/>
          </a:endParaRPr>
        </a:p>
      </xdr:txBody>
    </xdr:sp>
    <xdr:clientData/>
  </xdr:twoCellAnchor>
  <xdr:twoCellAnchor editAs="oneCell">
    <xdr:from>
      <xdr:col>14</xdr:col>
      <xdr:colOff>0</xdr:colOff>
      <xdr:row>39</xdr:row>
      <xdr:rowOff>0</xdr:rowOff>
    </xdr:from>
    <xdr:to>
      <xdr:col>22</xdr:col>
      <xdr:colOff>173182</xdr:colOff>
      <xdr:row>51</xdr:row>
      <xdr:rowOff>28575</xdr:rowOff>
    </xdr:to>
    <xdr:pic>
      <xdr:nvPicPr>
        <xdr:cNvPr id="8" name="Picture 7" descr="C:\Users\Chris\Dropbox\ExcelNow\Images\Sorting3.gif">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7725" y="7429500"/>
          <a:ext cx="5049982"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84</xdr:row>
      <xdr:rowOff>0</xdr:rowOff>
    </xdr:from>
    <xdr:to>
      <xdr:col>21</xdr:col>
      <xdr:colOff>552450</xdr:colOff>
      <xdr:row>103</xdr:row>
      <xdr:rowOff>57150</xdr:rowOff>
    </xdr:to>
    <xdr:pic>
      <xdr:nvPicPr>
        <xdr:cNvPr id="9" name="Picture 8" descr="C:\Users\Chris\Dropbox\ExcelNow\Images\CustomLists.gif">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7725" y="16002000"/>
          <a:ext cx="4819650" cy="367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xdr:colOff>
      <xdr:row>3</xdr:row>
      <xdr:rowOff>0</xdr:rowOff>
    </xdr:from>
    <xdr:to>
      <xdr:col>12</xdr:col>
      <xdr:colOff>466726</xdr:colOff>
      <xdr:row>7</xdr:row>
      <xdr:rowOff>22746</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24526" y="571500"/>
          <a:ext cx="1752600" cy="784746"/>
        </a:xfrm>
        <a:prstGeom prst="rect">
          <a:avLst/>
        </a:prstGeom>
        <a:ln>
          <a:solidFill>
            <a:sysClr val="windowText" lastClr="000000"/>
          </a:solidFill>
        </a:ln>
      </xdr:spPr>
    </xdr:pic>
    <xdr:clientData/>
  </xdr:twoCellAnchor>
  <xdr:twoCellAnchor editAs="oneCell">
    <xdr:from>
      <xdr:col>10</xdr:col>
      <xdr:colOff>0</xdr:colOff>
      <xdr:row>39</xdr:row>
      <xdr:rowOff>0</xdr:rowOff>
    </xdr:from>
    <xdr:to>
      <xdr:col>12</xdr:col>
      <xdr:colOff>628650</xdr:colOff>
      <xdr:row>43</xdr:row>
      <xdr:rowOff>95250</xdr:rowOff>
    </xdr:to>
    <xdr:pic>
      <xdr:nvPicPr>
        <xdr:cNvPr id="11" name="Picture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24525" y="7429500"/>
          <a:ext cx="1914525" cy="857250"/>
        </a:xfrm>
        <a:prstGeom prst="rect">
          <a:avLst/>
        </a:prstGeom>
        <a:ln>
          <a:solidFill>
            <a:schemeClr val="tx1"/>
          </a:solid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30</xdr:row>
      <xdr:rowOff>19050</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238125" y="380999"/>
          <a:ext cx="4876800" cy="535305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Print Options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Printing Excel worksheets</a:t>
          </a:r>
          <a:r>
            <a:rPr lang="en-US" sz="1100" baseline="0">
              <a:solidFill>
                <a:srgbClr val="000000"/>
              </a:solidFill>
              <a:latin typeface="+mn-lt"/>
              <a:ea typeface="+mn-ea"/>
              <a:cs typeface="+mn-cs"/>
            </a:rPr>
            <a:t> is easy. Well, sort of. If you want to print a worksheet, activate it and press </a:t>
          </a:r>
          <a:r>
            <a:rPr lang="en-US" sz="1100" b="1" baseline="0">
              <a:solidFill>
                <a:srgbClr val="000000"/>
              </a:solidFill>
              <a:latin typeface="+mn-lt"/>
              <a:ea typeface="+mn-ea"/>
              <a:cs typeface="+mn-cs"/>
            </a:rPr>
            <a:t>Ctrl+p</a:t>
          </a:r>
          <a:r>
            <a:rPr lang="en-US" sz="1100" baseline="0">
              <a:solidFill>
                <a:srgbClr val="000000"/>
              </a:solidFill>
              <a:latin typeface="+mn-lt"/>
              <a:ea typeface="+mn-ea"/>
              <a:cs typeface="+mn-cs"/>
            </a:rPr>
            <a:t>. Alternatively, you can click the File button and then Print. Either method brings up the dialog box to the right, showing the printer and a number of print settings. You can simply click Print and hope for the best. However, as you have probably experienced, the printout might not be what you want. There might be too many pieces of paper printed, and they might be broken into pages in an unappealing way.</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Starting in Excel 2010, this Print dialog box shows all print options in a single convenient location. You ought to spend some time getting used to it. However, you can continue to use the older Page Setup dialog box if you prefer. You can get to this from the link in red to the right. The Page Setup dialog box has four tabs, two of which are shown below.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You can experiment with the print options. You </a:t>
          </a:r>
          <a:r>
            <a:rPr lang="en-US" sz="1100" i="1" baseline="0">
              <a:solidFill>
                <a:srgbClr val="000000"/>
              </a:solidFill>
              <a:latin typeface="+mn-lt"/>
              <a:ea typeface="+mn-ea"/>
              <a:cs typeface="+mn-cs"/>
            </a:rPr>
            <a:t>do </a:t>
          </a:r>
          <a:r>
            <a:rPr lang="en-US" sz="1100" i="0" baseline="0">
              <a:solidFill>
                <a:srgbClr val="000000"/>
              </a:solidFill>
              <a:latin typeface="+mn-lt"/>
              <a:ea typeface="+mn-ea"/>
              <a:cs typeface="+mn-cs"/>
            </a:rPr>
            <a:t>have a lot of control over what is printed and how it looks on the paper. For example, you can select the bottom dropdown in the dialog box to the right and select Fit Sheet on One Page to get everything on a single piece of paper.</a:t>
          </a:r>
        </a:p>
        <a:p>
          <a:endParaRPr lang="en-US" sz="1100" i="0" baseline="0">
            <a:solidFill>
              <a:srgbClr val="000000"/>
            </a:solidFill>
            <a:latin typeface="+mn-lt"/>
            <a:ea typeface="+mn-ea"/>
            <a:cs typeface="+mn-cs"/>
          </a:endParaRPr>
        </a:p>
        <a:p>
          <a:r>
            <a:rPr lang="en-US" sz="1100" b="1" i="0" baseline="0">
              <a:solidFill>
                <a:srgbClr val="000000"/>
              </a:solidFill>
              <a:latin typeface="+mn-lt"/>
              <a:ea typeface="+mn-ea"/>
              <a:cs typeface="+mn-cs"/>
            </a:rPr>
            <a:t>Note: </a:t>
          </a:r>
          <a:r>
            <a:rPr lang="en-US" sz="1100" i="0" baseline="0">
              <a:solidFill>
                <a:srgbClr val="000000"/>
              </a:solidFill>
              <a:latin typeface="+mn-lt"/>
              <a:ea typeface="+mn-ea"/>
              <a:cs typeface="+mn-cs"/>
            </a:rPr>
            <a:t>You might sometimes find that certain objects like text boxes, buttons, and arrows do not get printed. To remedy this, right-click any such object, select Size and Properties, and click the Properties tab. This contains a "Print object" option that you can check or uncheck.</a:t>
          </a:r>
          <a:endParaRPr lang="en-US" sz="1100" baseline="0">
            <a:solidFill>
              <a:srgbClr val="000000"/>
            </a:solidFill>
            <a:latin typeface="+mn-lt"/>
            <a:ea typeface="+mn-ea"/>
            <a:cs typeface="+mn-cs"/>
          </a:endParaRPr>
        </a:p>
        <a:p>
          <a:endParaRPr lang="en-US">
            <a:solidFill>
              <a:srgbClr val="000000"/>
            </a:solidFill>
          </a:endParaRPr>
        </a:p>
      </xdr:txBody>
    </xdr:sp>
    <xdr:clientData/>
  </xdr:twoCellAnchor>
  <xdr:twoCellAnchor editAs="oneCell">
    <xdr:from>
      <xdr:col>10</xdr:col>
      <xdr:colOff>0</xdr:colOff>
      <xdr:row>3</xdr:row>
      <xdr:rowOff>0</xdr:rowOff>
    </xdr:from>
    <xdr:to>
      <xdr:col>14</xdr:col>
      <xdr:colOff>38100</xdr:colOff>
      <xdr:row>33</xdr:row>
      <xdr:rowOff>180975</xdr:rowOff>
    </xdr:to>
    <xdr:pic>
      <xdr:nvPicPr>
        <xdr:cNvPr id="4" name="Picture 3" descr="C:\Users\Chris\Dropbox\ExcelNow\Images\Print.gif">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571500"/>
          <a:ext cx="2476500" cy="589597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36</xdr:row>
      <xdr:rowOff>0</xdr:rowOff>
    </xdr:from>
    <xdr:to>
      <xdr:col>8</xdr:col>
      <xdr:colOff>38100</xdr:colOff>
      <xdr:row>58</xdr:row>
      <xdr:rowOff>180975</xdr:rowOff>
    </xdr:to>
    <xdr:pic>
      <xdr:nvPicPr>
        <xdr:cNvPr id="5" name="Picture 4" descr="C:\Users\Chris\Dropbox\ExcelNow\Images\Print1.gif">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5" y="6858000"/>
          <a:ext cx="4305300" cy="437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17</xdr:col>
      <xdr:colOff>38100</xdr:colOff>
      <xdr:row>58</xdr:row>
      <xdr:rowOff>180975</xdr:rowOff>
    </xdr:to>
    <xdr:pic>
      <xdr:nvPicPr>
        <xdr:cNvPr id="6" name="Picture 5" descr="C:\Users\Chris\Dropbox\ExcelNow\Images\Print2.gif">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4525" y="6858000"/>
          <a:ext cx="4305300" cy="437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28</xdr:row>
      <xdr:rowOff>9526</xdr:rowOff>
    </xdr:to>
    <xdr:sp macro="" textlink="">
      <xdr:nvSpPr>
        <xdr:cNvPr id="2" name="TextBox 1">
          <a:extLst>
            <a:ext uri="{FF2B5EF4-FFF2-40B4-BE49-F238E27FC236}">
              <a16:creationId xmlns:a16="http://schemas.microsoft.com/office/drawing/2014/main" id="{00000000-0008-0000-1B00-000002000000}"/>
            </a:ext>
          </a:extLst>
        </xdr:cNvPr>
        <xdr:cNvSpPr txBox="1"/>
      </xdr:nvSpPr>
      <xdr:spPr>
        <a:xfrm>
          <a:off x="238125" y="381000"/>
          <a:ext cx="4876800" cy="496252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Reasons for Relative/Absolute</a:t>
          </a:r>
          <a:r>
            <a:rPr lang="en-US" sz="1100" b="1" baseline="0">
              <a:solidFill>
                <a:srgbClr val="000000"/>
              </a:solidFill>
              <a:latin typeface="+mn-lt"/>
              <a:ea typeface="+mn-ea"/>
              <a:cs typeface="+mn-cs"/>
            </a:rPr>
            <a:t> Addressing</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Absolute and references are indicated in formulas by dollar signs (absolute) or the lack of dollar</a:t>
          </a:r>
          <a:r>
            <a:rPr lang="en-US" sz="1100" baseline="0">
              <a:solidFill>
                <a:srgbClr val="000000"/>
              </a:solidFill>
              <a:latin typeface="+mn-lt"/>
              <a:ea typeface="+mn-ea"/>
              <a:cs typeface="+mn-cs"/>
            </a:rPr>
            <a:t> signs </a:t>
          </a:r>
          <a:r>
            <a:rPr lang="en-US" sz="1100">
              <a:solidFill>
                <a:srgbClr val="000000"/>
              </a:solidFill>
              <a:latin typeface="+mn-lt"/>
              <a:ea typeface="+mn-ea"/>
              <a:cs typeface="+mn-cs"/>
            </a:rPr>
            <a:t>(relative), and they indicate what happens when you copy or move a formula. You typically want some parts of the formula to stay fixed (absolute) and others to change relative to the cell position. </a:t>
          </a: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effectLst/>
              <a:latin typeface="+mn-lt"/>
              <a:ea typeface="+mn-ea"/>
              <a:cs typeface="+mn-cs"/>
            </a:rPr>
            <a:t>This is an extremely important concept in Excel. There</a:t>
          </a:r>
          <a:r>
            <a:rPr lang="en-US" sz="1100" b="0" baseline="0">
              <a:solidFill>
                <a:srgbClr val="000000"/>
              </a:solidFill>
              <a:effectLst/>
              <a:latin typeface="+mn-lt"/>
              <a:ea typeface="+mn-ea"/>
              <a:cs typeface="+mn-cs"/>
            </a:rPr>
            <a:t> is no better way to be efficient (and avoid errors) than to set up a spreadsheet for copying. This often requires some careful planning, but the time spent in planning is more than made up for by efficient copying. So </a:t>
          </a:r>
          <a:r>
            <a:rPr lang="en-US" sz="1100" b="0" i="1" baseline="0">
              <a:solidFill>
                <a:srgbClr val="000000"/>
              </a:solidFill>
              <a:effectLst/>
              <a:latin typeface="+mn-lt"/>
              <a:ea typeface="+mn-ea"/>
              <a:cs typeface="+mn-cs"/>
            </a:rPr>
            <a:t>always</a:t>
          </a:r>
          <a:r>
            <a:rPr lang="en-US" sz="1100" b="0" i="0" baseline="0">
              <a:solidFill>
                <a:srgbClr val="000000"/>
              </a:solidFill>
              <a:effectLst/>
              <a:latin typeface="+mn-lt"/>
              <a:ea typeface="+mn-ea"/>
              <a:cs typeface="+mn-cs"/>
            </a:rPr>
            <a:t> be on the lookout for ways to make copying possible, and then take advantage of relative/absolute addressing in your formulas to get the correct results.</a:t>
          </a:r>
          <a:endParaRPr lang="en-US">
            <a:solidFill>
              <a:srgbClr val="000000"/>
            </a:solidFill>
            <a:effectLst/>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Here are two important things to remember: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1. The dollar signs are relevant </a:t>
          </a:r>
          <a:r>
            <a:rPr lang="en-US" sz="1100" i="1">
              <a:solidFill>
                <a:srgbClr val="000000"/>
              </a:solidFill>
              <a:latin typeface="+mn-lt"/>
              <a:ea typeface="+mn-ea"/>
              <a:cs typeface="+mn-cs"/>
            </a:rPr>
            <a:t>only</a:t>
          </a:r>
          <a:r>
            <a:rPr lang="en-US" sz="1100">
              <a:solidFill>
                <a:srgbClr val="000000"/>
              </a:solidFill>
              <a:latin typeface="+mn-lt"/>
              <a:ea typeface="+mn-ea"/>
              <a:cs typeface="+mn-cs"/>
            </a:rPr>
            <a:t> for the purpose of copying or moving; they have no inherent effect on the formula itself. For example, the formulas </a:t>
          </a:r>
          <a:r>
            <a:rPr lang="en-US" sz="1100" b="1">
              <a:solidFill>
                <a:srgbClr val="000000"/>
              </a:solidFill>
              <a:latin typeface="+mn-lt"/>
              <a:ea typeface="+mn-ea"/>
              <a:cs typeface="+mn-cs"/>
            </a:rPr>
            <a:t>=5*B3 </a:t>
          </a:r>
          <a:r>
            <a:rPr lang="en-US" sz="1100">
              <a:solidFill>
                <a:srgbClr val="000000"/>
              </a:solidFill>
              <a:latin typeface="+mn-lt"/>
              <a:ea typeface="+mn-ea"/>
              <a:cs typeface="+mn-cs"/>
            </a:rPr>
            <a:t>and </a:t>
          </a:r>
          <a:r>
            <a:rPr lang="en-US" sz="1100" b="1">
              <a:solidFill>
                <a:srgbClr val="000000"/>
              </a:solidFill>
              <a:latin typeface="+mn-lt"/>
              <a:ea typeface="+mn-ea"/>
              <a:cs typeface="+mn-cs"/>
            </a:rPr>
            <a:t>=5*$B$3 </a:t>
          </a:r>
          <a:r>
            <a:rPr lang="en-US" sz="1100">
              <a:solidFill>
                <a:srgbClr val="000000"/>
              </a:solidFill>
              <a:latin typeface="+mn-lt"/>
              <a:ea typeface="+mn-ea"/>
              <a:cs typeface="+mn-cs"/>
            </a:rPr>
            <a:t>in some cell produce exactly the same result. Their difference is relevant only if you want to copy the formula to some range.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2. There is never any need to </a:t>
          </a:r>
          <a:r>
            <a:rPr lang="en-US" sz="1100" i="1">
              <a:solidFill>
                <a:srgbClr val="000000"/>
              </a:solidFill>
              <a:latin typeface="+mn-lt"/>
              <a:ea typeface="+mn-ea"/>
              <a:cs typeface="+mn-cs"/>
            </a:rPr>
            <a:t>type </a:t>
          </a:r>
          <a:r>
            <a:rPr lang="en-US" sz="1100">
              <a:solidFill>
                <a:srgbClr val="000000"/>
              </a:solidFill>
              <a:latin typeface="+mn-lt"/>
              <a:ea typeface="+mn-ea"/>
              <a:cs typeface="+mn-cs"/>
            </a:rPr>
            <a:t>the dollar signs. You can do it with the F4 key. This is explained in more detail below.</a:t>
          </a:r>
        </a:p>
        <a:p>
          <a:endParaRPr lang="en-US" sz="1100">
            <a:solidFill>
              <a:srgbClr val="000000"/>
            </a:solidFill>
            <a:latin typeface="+mn-lt"/>
            <a:ea typeface="+mn-ea"/>
            <a:cs typeface="+mn-cs"/>
          </a:endParaRPr>
        </a:p>
      </xdr:txBody>
    </xdr:sp>
    <xdr:clientData/>
  </xdr:twoCellAnchor>
  <xdr:twoCellAnchor>
    <xdr:from>
      <xdr:col>1</xdr:col>
      <xdr:colOff>0</xdr:colOff>
      <xdr:row>28</xdr:row>
      <xdr:rowOff>190499</xdr:rowOff>
    </xdr:from>
    <xdr:to>
      <xdr:col>9</xdr:col>
      <xdr:colOff>0</xdr:colOff>
      <xdr:row>47</xdr:row>
      <xdr:rowOff>180974</xdr:rowOff>
    </xdr:to>
    <xdr:sp macro="" textlink="">
      <xdr:nvSpPr>
        <xdr:cNvPr id="3" name="TextBox 2">
          <a:extLst>
            <a:ext uri="{FF2B5EF4-FFF2-40B4-BE49-F238E27FC236}">
              <a16:creationId xmlns:a16="http://schemas.microsoft.com/office/drawing/2014/main" id="{00000000-0008-0000-1B00-000003000000}"/>
            </a:ext>
          </a:extLst>
        </xdr:cNvPr>
        <xdr:cNvSpPr txBox="1"/>
      </xdr:nvSpPr>
      <xdr:spPr>
        <a:xfrm>
          <a:off x="238125" y="5524499"/>
          <a:ext cx="4876800" cy="3609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Creating Relative/Absolute Addresses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make a cell reference absolute or mixed absolute/relative using the F4 key:</a:t>
          </a:r>
          <a:endParaRPr lang="en-US">
            <a:solidFill>
              <a:srgbClr val="000000"/>
            </a:solidFill>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a cell reference such as </a:t>
          </a:r>
          <a:r>
            <a:rPr lang="en-US" sz="1100" b="1">
              <a:solidFill>
                <a:srgbClr val="000000"/>
              </a:solidFill>
              <a:latin typeface="+mn-lt"/>
              <a:ea typeface="+mn-ea"/>
              <a:cs typeface="+mn-cs"/>
            </a:rPr>
            <a:t>=B3 </a:t>
          </a:r>
          <a:r>
            <a:rPr lang="en-US" sz="1100">
              <a:solidFill>
                <a:srgbClr val="000000"/>
              </a:solidFill>
              <a:latin typeface="+mn-lt"/>
              <a:ea typeface="+mn-ea"/>
              <a:cs typeface="+mn-cs"/>
            </a:rPr>
            <a:t>in a formula. Then press the F4 key. </a:t>
          </a:r>
          <a:endParaRPr lang="en-US">
            <a:solidFill>
              <a:srgbClr val="000000"/>
            </a:solidFill>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In fact, if you press the F4 key repeatedly,</a:t>
          </a:r>
          <a:r>
            <a:rPr lang="en-US" sz="1100" baseline="0">
              <a:solidFill>
                <a:srgbClr val="000000"/>
              </a:solidFill>
              <a:latin typeface="+mn-lt"/>
              <a:ea typeface="+mn-ea"/>
              <a:cs typeface="+mn-cs"/>
            </a:rPr>
            <a:t> you </a:t>
          </a:r>
          <a:r>
            <a:rPr lang="en-US" sz="1100">
              <a:solidFill>
                <a:srgbClr val="000000"/>
              </a:solidFill>
              <a:latin typeface="+mn-lt"/>
              <a:ea typeface="+mn-ea"/>
              <a:cs typeface="+mn-cs"/>
            </a:rPr>
            <a:t>cycle through the possibilities: B3 (neither row nor column fixed), then $B$3 (both column B and row 3 fixed), then B$3 (only row 3 fixed), then $B3 (only column B fixed), and back again to B3.</a:t>
          </a:r>
          <a:endParaRPr lang="en-US">
            <a:solidFill>
              <a:srgbClr val="000000"/>
            </a:solidFill>
          </a:endParaRPr>
        </a:p>
        <a:p>
          <a:r>
            <a:rPr lang="en-US" sz="1100">
              <a:solidFill>
                <a:srgbClr val="000000"/>
              </a:solidFill>
              <a:latin typeface="+mn-lt"/>
              <a:ea typeface="+mn-ea"/>
              <a:cs typeface="+mn-cs"/>
            </a:rPr>
            <a:t> </a:t>
          </a:r>
          <a:endParaRPr lang="en-US">
            <a:solidFill>
              <a:srgbClr val="000000"/>
            </a:solidFill>
          </a:endParaRPr>
        </a:p>
        <a:p>
          <a:r>
            <a:rPr lang="en-US" sz="1100" b="0">
              <a:solidFill>
                <a:srgbClr val="000000"/>
              </a:solidFill>
              <a:latin typeface="+mn-lt"/>
              <a:ea typeface="+mn-ea"/>
              <a:cs typeface="+mn-cs"/>
            </a:rPr>
            <a:t>Try it! Enter the appropriate formula in cell L35 and copy across to O35. (Scroll to the right to see the answer.)</a:t>
          </a: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Try it again! Enter one formula with appropriate absolute/relative addressing in cell M41 that can be copied to M41:P45. (Scroll to the right to see the answer.)</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29</xdr:row>
      <xdr:rowOff>9525</xdr:rowOff>
    </xdr:to>
    <xdr:sp macro="" textlink="">
      <xdr:nvSpPr>
        <xdr:cNvPr id="2" name="TextBox 1">
          <a:extLst>
            <a:ext uri="{FF2B5EF4-FFF2-40B4-BE49-F238E27FC236}">
              <a16:creationId xmlns:a16="http://schemas.microsoft.com/office/drawing/2014/main" id="{00000000-0008-0000-1C00-000002000000}"/>
            </a:ext>
          </a:extLst>
        </xdr:cNvPr>
        <xdr:cNvSpPr txBox="1"/>
      </xdr:nvSpPr>
      <xdr:spPr>
        <a:xfrm>
          <a:off x="238125" y="381000"/>
          <a:ext cx="4876800" cy="51530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Calculation</a:t>
          </a:r>
          <a:r>
            <a:rPr lang="en-US" sz="1100" b="1" baseline="0">
              <a:solidFill>
                <a:srgbClr val="000000"/>
              </a:solidFill>
            </a:rPr>
            <a:t> Options</a:t>
          </a:r>
          <a:endParaRPr lang="en-US" sz="1100" b="1">
            <a:solidFill>
              <a:srgbClr val="000000"/>
            </a:solidFill>
          </a:endParaRPr>
        </a:p>
        <a:p>
          <a:endParaRPr lang="en-US" sz="1100">
            <a:solidFill>
              <a:srgbClr val="000000"/>
            </a:solidFill>
          </a:endParaRPr>
        </a:p>
        <a:p>
          <a:r>
            <a:rPr lang="en-US" sz="1100">
              <a:solidFill>
                <a:srgbClr val="000000"/>
              </a:solidFill>
            </a:rPr>
            <a:t>You might not even think about it, but Excel is an amazing calculation engine.</a:t>
          </a:r>
          <a:r>
            <a:rPr lang="en-US" sz="1100" baseline="0">
              <a:solidFill>
                <a:srgbClr val="000000"/>
              </a:solidFill>
            </a:rPr>
            <a:t> Not only does it calculate a formula as soon as you enter it, but it </a:t>
          </a:r>
          <a:r>
            <a:rPr lang="en-US" sz="1100" i="1" baseline="0">
              <a:solidFill>
                <a:srgbClr val="000000"/>
              </a:solidFill>
            </a:rPr>
            <a:t>recalculates </a:t>
          </a:r>
          <a:r>
            <a:rPr lang="en-US" sz="1100" i="0" baseline="0">
              <a:solidFill>
                <a:srgbClr val="000000"/>
              </a:solidFill>
            </a:rPr>
            <a:t>everything that is affected by any changes you make in any cell or range of any worksheet. This behavior is called </a:t>
          </a:r>
          <a:r>
            <a:rPr lang="en-US" sz="1100" b="1" i="0" baseline="0">
              <a:solidFill>
                <a:srgbClr val="000000"/>
              </a:solidFill>
            </a:rPr>
            <a:t>Automatic</a:t>
          </a:r>
          <a:r>
            <a:rPr lang="en-US" sz="1100" i="0" baseline="0">
              <a:solidFill>
                <a:srgbClr val="000000"/>
              </a:solidFill>
            </a:rPr>
            <a:t> recalculation, and it is the behavior you are accustomed to in Excel.</a:t>
          </a:r>
        </a:p>
        <a:p>
          <a:endParaRPr lang="en-US" sz="1100" i="0" baseline="0">
            <a:solidFill>
              <a:srgbClr val="000000"/>
            </a:solidFill>
          </a:endParaRPr>
        </a:p>
        <a:p>
          <a:r>
            <a:rPr lang="en-US" sz="1100" i="0" baseline="0">
              <a:solidFill>
                <a:srgbClr val="000000"/>
              </a:solidFill>
            </a:rPr>
            <a:t>However, there are two other calculation options in Excel: </a:t>
          </a:r>
          <a:r>
            <a:rPr lang="en-US" sz="1100" b="1" i="0" baseline="0">
              <a:solidFill>
                <a:srgbClr val="000000"/>
              </a:solidFill>
            </a:rPr>
            <a:t>Automatic Except for Data Tables</a:t>
          </a:r>
          <a:r>
            <a:rPr lang="en-US" sz="1100" i="0" baseline="0">
              <a:solidFill>
                <a:srgbClr val="000000"/>
              </a:solidFill>
            </a:rPr>
            <a:t> and </a:t>
          </a:r>
          <a:r>
            <a:rPr lang="en-US" sz="1100" b="1" i="0" baseline="0">
              <a:solidFill>
                <a:srgbClr val="000000"/>
              </a:solidFill>
            </a:rPr>
            <a:t>Manual</a:t>
          </a:r>
          <a:r>
            <a:rPr lang="en-US" sz="1100" i="0" baseline="0">
              <a:solidFill>
                <a:srgbClr val="000000"/>
              </a:solidFill>
            </a:rPr>
            <a:t>. </a:t>
          </a:r>
        </a:p>
        <a:p>
          <a:endParaRPr lang="en-US" sz="1100" i="0" baseline="0">
            <a:solidFill>
              <a:srgbClr val="000000"/>
            </a:solidFill>
          </a:endParaRPr>
        </a:p>
        <a:p>
          <a:r>
            <a:rPr lang="en-US" sz="1100" i="0" baseline="0">
              <a:solidFill>
                <a:srgbClr val="000000"/>
              </a:solidFill>
              <a:effectLst/>
              <a:latin typeface="+mn-lt"/>
              <a:ea typeface="+mn-ea"/>
              <a:cs typeface="+mn-cs"/>
            </a:rPr>
            <a:t>To change the calculation option:</a:t>
          </a:r>
        </a:p>
        <a:p>
          <a:endParaRPr lang="en-US">
            <a:solidFill>
              <a:srgbClr val="000000"/>
            </a:solidFill>
            <a:effectLst/>
          </a:endParaRPr>
        </a:p>
        <a:p>
          <a:r>
            <a:rPr lang="en-US" sz="1100" i="0" baseline="0">
              <a:solidFill>
                <a:srgbClr val="000000"/>
              </a:solidFill>
              <a:effectLst/>
              <a:latin typeface="+mn-lt"/>
              <a:ea typeface="+mn-ea"/>
              <a:cs typeface="+mn-cs"/>
            </a:rPr>
            <a:t>Click the Calculation Options dropdown from the Formulas ribbon and select any of the three options shown to the right. </a:t>
          </a:r>
          <a:endParaRPr lang="en-US">
            <a:solidFill>
              <a:srgbClr val="000000"/>
            </a:solidFill>
            <a:effectLst/>
          </a:endParaRPr>
        </a:p>
        <a:p>
          <a:endParaRPr lang="en-US" sz="1100" i="0" baseline="0">
            <a:solidFill>
              <a:srgbClr val="000000"/>
            </a:solidFill>
            <a:effectLst/>
            <a:latin typeface="+mn-lt"/>
            <a:ea typeface="+mn-ea"/>
            <a:cs typeface="+mn-cs"/>
          </a:endParaRPr>
        </a:p>
        <a:p>
          <a:r>
            <a:rPr lang="en-US" sz="1100" i="0" baseline="0">
              <a:solidFill>
                <a:srgbClr val="000000"/>
              </a:solidFill>
              <a:effectLst/>
              <a:latin typeface="+mn-lt"/>
              <a:ea typeface="+mn-ea"/>
              <a:cs typeface="+mn-cs"/>
            </a:rPr>
            <a:t>With the Automatic Except for Data Tables setting, data tables will not recalculate until you force it to. This is useful because data tables can sometimes take a long time to recalculate. (Data tables are discussed in another topic of this tutorial.)</a:t>
          </a:r>
          <a:endParaRPr lang="en-US">
            <a:solidFill>
              <a:srgbClr val="000000"/>
            </a:solidFill>
            <a:effectLst/>
          </a:endParaRPr>
        </a:p>
        <a:p>
          <a:endParaRPr lang="en-US" sz="1100" i="0" baseline="0">
            <a:solidFill>
              <a:srgbClr val="000000"/>
            </a:solidFill>
            <a:effectLst/>
            <a:latin typeface="+mn-lt"/>
            <a:ea typeface="+mn-ea"/>
            <a:cs typeface="+mn-cs"/>
          </a:endParaRPr>
        </a:p>
        <a:p>
          <a:r>
            <a:rPr lang="en-US" sz="1100" i="0" baseline="0">
              <a:solidFill>
                <a:srgbClr val="000000"/>
              </a:solidFill>
              <a:effectLst/>
              <a:latin typeface="+mn-lt"/>
              <a:ea typeface="+mn-ea"/>
              <a:cs typeface="+mn-cs"/>
            </a:rPr>
            <a:t>With the Manual setting, </a:t>
          </a:r>
          <a:r>
            <a:rPr lang="en-US" sz="1100" i="1" baseline="0">
              <a:solidFill>
                <a:srgbClr val="000000"/>
              </a:solidFill>
              <a:effectLst/>
              <a:latin typeface="+mn-lt"/>
              <a:ea typeface="+mn-ea"/>
              <a:cs typeface="+mn-cs"/>
            </a:rPr>
            <a:t>nothing </a:t>
          </a:r>
          <a:r>
            <a:rPr lang="en-US" sz="1100" i="0" baseline="0">
              <a:solidFill>
                <a:srgbClr val="000000"/>
              </a:solidFill>
              <a:effectLst/>
              <a:latin typeface="+mn-lt"/>
              <a:ea typeface="+mn-ea"/>
              <a:cs typeface="+mn-cs"/>
            </a:rPr>
            <a:t>recalculates until you force a recalculation. This might be useful when your workbook has many complex formulas and you don't want them to recalculate until you force them to. However, if you turn this setting on by accident, the resulting Excel behavior will </a:t>
          </a:r>
          <a:r>
            <a:rPr lang="en-US" sz="1100" i="1" baseline="0">
              <a:solidFill>
                <a:srgbClr val="000000"/>
              </a:solidFill>
              <a:effectLst/>
              <a:latin typeface="+mn-lt"/>
              <a:ea typeface="+mn-ea"/>
              <a:cs typeface="+mn-cs"/>
            </a:rPr>
            <a:t>not </a:t>
          </a:r>
          <a:r>
            <a:rPr lang="en-US" sz="1100" i="0" baseline="0">
              <a:solidFill>
                <a:srgbClr val="000000"/>
              </a:solidFill>
              <a:effectLst/>
              <a:latin typeface="+mn-lt"/>
              <a:ea typeface="+mn-ea"/>
              <a:cs typeface="+mn-cs"/>
            </a:rPr>
            <a:t>be what you are used to!</a:t>
          </a:r>
        </a:p>
      </xdr:txBody>
    </xdr:sp>
    <xdr:clientData/>
  </xdr:twoCellAnchor>
  <xdr:twoCellAnchor>
    <xdr:from>
      <xdr:col>1</xdr:col>
      <xdr:colOff>0</xdr:colOff>
      <xdr:row>30</xdr:row>
      <xdr:rowOff>0</xdr:rowOff>
    </xdr:from>
    <xdr:to>
      <xdr:col>9</xdr:col>
      <xdr:colOff>0</xdr:colOff>
      <xdr:row>38</xdr:row>
      <xdr:rowOff>180975</xdr:rowOff>
    </xdr:to>
    <xdr:sp macro="" textlink="">
      <xdr:nvSpPr>
        <xdr:cNvPr id="3" name="TextBox 2">
          <a:extLst>
            <a:ext uri="{FF2B5EF4-FFF2-40B4-BE49-F238E27FC236}">
              <a16:creationId xmlns:a16="http://schemas.microsoft.com/office/drawing/2014/main" id="{00000000-0008-0000-1C00-000003000000}"/>
            </a:ext>
          </a:extLst>
        </xdr:cNvPr>
        <xdr:cNvSpPr txBox="1"/>
      </xdr:nvSpPr>
      <xdr:spPr>
        <a:xfrm>
          <a:off x="238125" y="5715000"/>
          <a:ext cx="4876800" cy="1704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i="0" baseline="0">
              <a:solidFill>
                <a:srgbClr val="000000"/>
              </a:solidFill>
              <a:effectLst/>
              <a:latin typeface="+mn-lt"/>
              <a:ea typeface="+mn-ea"/>
              <a:cs typeface="+mn-cs"/>
            </a:rPr>
            <a:t>Forcing a Recalculation</a:t>
          </a:r>
        </a:p>
        <a:p>
          <a:pPr marL="0" marR="0" indent="0" defTabSz="914400" eaLnBrk="1" fontAlgn="auto" latinLnBrk="0" hangingPunct="1">
            <a:lnSpc>
              <a:spcPct val="100000"/>
            </a:lnSpc>
            <a:spcBef>
              <a:spcPts val="0"/>
            </a:spcBef>
            <a:spcAft>
              <a:spcPts val="0"/>
            </a:spcAft>
            <a:buClrTx/>
            <a:buSzTx/>
            <a:buFontTx/>
            <a:buNone/>
            <a:tabLst/>
            <a:defRPr/>
          </a:pPr>
          <a:endParaRPr lang="en-US" sz="110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baseline="0">
              <a:solidFill>
                <a:srgbClr val="000000"/>
              </a:solidFill>
              <a:effectLst/>
              <a:latin typeface="+mn-lt"/>
              <a:ea typeface="+mn-ea"/>
              <a:cs typeface="+mn-cs"/>
            </a:rPr>
            <a:t>The easiest and most common way to force a recalculation is to press the F9 key. This is often called the "recalc" key.  You can also click the Calculate Now button or the Calculate Sheet button, both on the Formulas ribbon (see the above screenshot). Calculate Now recalculates all formulas in the workbook. Calculate Sheet recalculates only the formulas in the active worksheet.</a:t>
          </a:r>
          <a:endParaRPr lang="en-US">
            <a:solidFill>
              <a:srgbClr val="000000"/>
            </a:solidFill>
            <a:effectLst/>
          </a:endParaRPr>
        </a:p>
      </xdr:txBody>
    </xdr:sp>
    <xdr:clientData/>
  </xdr:twoCellAnchor>
  <xdr:twoCellAnchor>
    <xdr:from>
      <xdr:col>1</xdr:col>
      <xdr:colOff>0</xdr:colOff>
      <xdr:row>39</xdr:row>
      <xdr:rowOff>190499</xdr:rowOff>
    </xdr:from>
    <xdr:to>
      <xdr:col>9</xdr:col>
      <xdr:colOff>0</xdr:colOff>
      <xdr:row>72</xdr:row>
      <xdr:rowOff>123824</xdr:rowOff>
    </xdr:to>
    <xdr:sp macro="" textlink="">
      <xdr:nvSpPr>
        <xdr:cNvPr id="4" name="TextBox 3">
          <a:extLst>
            <a:ext uri="{FF2B5EF4-FFF2-40B4-BE49-F238E27FC236}">
              <a16:creationId xmlns:a16="http://schemas.microsoft.com/office/drawing/2014/main" id="{00000000-0008-0000-1C00-000004000000}"/>
            </a:ext>
          </a:extLst>
        </xdr:cNvPr>
        <xdr:cNvSpPr txBox="1"/>
      </xdr:nvSpPr>
      <xdr:spPr>
        <a:xfrm>
          <a:off x="238125" y="7619999"/>
          <a:ext cx="4876800" cy="62198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i="0" baseline="0">
              <a:solidFill>
                <a:srgbClr val="000000"/>
              </a:solidFill>
              <a:effectLst/>
              <a:latin typeface="+mn-lt"/>
              <a:ea typeface="+mn-ea"/>
              <a:cs typeface="+mn-cs"/>
            </a:rPr>
            <a:t>Inheritance</a:t>
          </a:r>
        </a:p>
        <a:p>
          <a:pPr marL="0" marR="0" indent="0" defTabSz="914400" eaLnBrk="1" fontAlgn="auto" latinLnBrk="0" hangingPunct="1">
            <a:lnSpc>
              <a:spcPct val="100000"/>
            </a:lnSpc>
            <a:spcBef>
              <a:spcPts val="0"/>
            </a:spcBef>
            <a:spcAft>
              <a:spcPts val="0"/>
            </a:spcAft>
            <a:buClrTx/>
            <a:buSzTx/>
            <a:buFontTx/>
            <a:buNone/>
            <a:tabLst/>
            <a:defRPr/>
          </a:pPr>
          <a:endParaRPr lang="en-US" sz="110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baseline="0">
              <a:solidFill>
                <a:srgbClr val="000000"/>
              </a:solidFill>
              <a:effectLst/>
              <a:latin typeface="+mn-lt"/>
              <a:ea typeface="+mn-ea"/>
              <a:cs typeface="+mn-cs"/>
            </a:rPr>
            <a:t>The Calculation setting is inherited from file to file in an unintuitive way. Essentially, if you change the setting from its default Automatic to, say, Manual, all other files you open in that Excel session will inherit this setting, even if they were originally saved with the Automatic setting. To convince yourself of this, try the following.</a:t>
          </a:r>
        </a:p>
        <a:p>
          <a:pPr marL="0" marR="0" indent="0" defTabSz="914400" eaLnBrk="1" fontAlgn="auto" latinLnBrk="0" hangingPunct="1">
            <a:lnSpc>
              <a:spcPct val="100000"/>
            </a:lnSpc>
            <a:spcBef>
              <a:spcPts val="0"/>
            </a:spcBef>
            <a:spcAft>
              <a:spcPts val="0"/>
            </a:spcAft>
            <a:buClrTx/>
            <a:buSzTx/>
            <a:buFontTx/>
            <a:buNone/>
            <a:tabLst/>
            <a:defRPr/>
          </a:pPr>
          <a:endParaRPr lang="en-US" sz="110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baseline="0">
              <a:solidFill>
                <a:srgbClr val="000000"/>
              </a:solidFill>
              <a:effectLst/>
              <a:latin typeface="+mn-lt"/>
              <a:ea typeface="+mn-ea"/>
              <a:cs typeface="+mn-cs"/>
            </a:rPr>
            <a:t>1. Launch Excel and, if necessary, open a new blank workbook. Change the Calculation setting to Manual, save this file as </a:t>
          </a:r>
          <a:r>
            <a:rPr lang="en-US" sz="1100" b="1" i="0" baseline="0">
              <a:solidFill>
                <a:srgbClr val="000000"/>
              </a:solidFill>
              <a:effectLst/>
              <a:latin typeface="+mn-lt"/>
              <a:ea typeface="+mn-ea"/>
              <a:cs typeface="+mn-cs"/>
            </a:rPr>
            <a:t>CalcTest1.xlsx</a:t>
          </a:r>
          <a:r>
            <a:rPr lang="en-US" sz="1100" b="0" i="0" baseline="0">
              <a:solidFill>
                <a:srgbClr val="000000"/>
              </a:solidFill>
              <a:effectLst/>
              <a:latin typeface="+mn-lt"/>
              <a:ea typeface="+mn-ea"/>
              <a:cs typeface="+mn-cs"/>
            </a:rPr>
            <a:t>, and close the file (but keep Excel open).</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effectLst/>
              <a:latin typeface="+mn-lt"/>
              <a:ea typeface="+mn-ea"/>
              <a:cs typeface="+mn-cs"/>
            </a:rPr>
            <a:t>2. Open a new blank workbook. Its Calculation setting will be Manual, inherited from </a:t>
          </a:r>
          <a:r>
            <a:rPr lang="en-US" sz="1100" b="1" i="0" baseline="0">
              <a:solidFill>
                <a:srgbClr val="000000"/>
              </a:solidFill>
              <a:effectLst/>
              <a:latin typeface="+mn-lt"/>
              <a:ea typeface="+mn-ea"/>
              <a:cs typeface="+mn-cs"/>
            </a:rPr>
            <a:t>CalcTest1</a:t>
          </a:r>
          <a:r>
            <a:rPr lang="en-US" sz="1100" b="0" i="0" baseline="0">
              <a:solidFill>
                <a:srgbClr val="000000"/>
              </a:solidFill>
              <a:effectLst/>
              <a:latin typeface="+mn-lt"/>
              <a:ea typeface="+mn-ea"/>
              <a:cs typeface="+mn-cs"/>
            </a:rPr>
            <a:t>. Change the setting to Automatic, save this file as </a:t>
          </a:r>
          <a:r>
            <a:rPr lang="en-US" sz="1100" b="1" i="0" baseline="0">
              <a:solidFill>
                <a:srgbClr val="000000"/>
              </a:solidFill>
              <a:effectLst/>
              <a:latin typeface="+mn-lt"/>
              <a:ea typeface="+mn-ea"/>
              <a:cs typeface="+mn-cs"/>
            </a:rPr>
            <a:t>CalcTest2.xlsx</a:t>
          </a:r>
          <a:r>
            <a:rPr lang="en-US" sz="1100" b="0" i="0" baseline="0">
              <a:solidFill>
                <a:srgbClr val="000000"/>
              </a:solidFill>
              <a:effectLst/>
              <a:latin typeface="+mn-lt"/>
              <a:ea typeface="+mn-ea"/>
              <a:cs typeface="+mn-cs"/>
            </a:rPr>
            <a:t>, close the file, and close Excel.</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effectLst/>
              <a:latin typeface="+mn-lt"/>
              <a:ea typeface="+mn-ea"/>
              <a:cs typeface="+mn-cs"/>
            </a:rPr>
            <a:t>3. Launch Excel again, and open </a:t>
          </a:r>
          <a:r>
            <a:rPr lang="en-US" sz="1100" b="1" i="0" baseline="0">
              <a:solidFill>
                <a:srgbClr val="000000"/>
              </a:solidFill>
              <a:effectLst/>
              <a:latin typeface="+mn-lt"/>
              <a:ea typeface="+mn-ea"/>
              <a:cs typeface="+mn-cs"/>
            </a:rPr>
            <a:t>CalcTest1</a:t>
          </a:r>
          <a:r>
            <a:rPr lang="en-US" sz="1100" b="0" i="0" baseline="0">
              <a:solidFill>
                <a:srgbClr val="000000"/>
              </a:solidFill>
              <a:effectLst/>
              <a:latin typeface="+mn-lt"/>
              <a:ea typeface="+mn-ea"/>
              <a:cs typeface="+mn-cs"/>
            </a:rPr>
            <a:t>. Its Calculation setting will still be Manual. Then open </a:t>
          </a:r>
          <a:r>
            <a:rPr lang="en-US" sz="1100" b="1" i="0" baseline="0">
              <a:solidFill>
                <a:srgbClr val="000000"/>
              </a:solidFill>
              <a:effectLst/>
              <a:latin typeface="+mn-lt"/>
              <a:ea typeface="+mn-ea"/>
              <a:cs typeface="+mn-cs"/>
            </a:rPr>
            <a:t>CalcTest2</a:t>
          </a:r>
          <a:r>
            <a:rPr lang="en-US" sz="1100" b="0" i="0" baseline="0">
              <a:solidFill>
                <a:srgbClr val="000000"/>
              </a:solidFill>
              <a:effectLst/>
              <a:latin typeface="+mn-lt"/>
              <a:ea typeface="+mn-ea"/>
              <a:cs typeface="+mn-cs"/>
            </a:rPr>
            <a:t>. Even though this file was saved with the Automatic setting, its setting now will be Manual. Save </a:t>
          </a:r>
          <a:r>
            <a:rPr lang="en-US" sz="1100" b="1" i="0" baseline="0">
              <a:solidFill>
                <a:srgbClr val="000000"/>
              </a:solidFill>
              <a:effectLst/>
              <a:latin typeface="+mn-lt"/>
              <a:ea typeface="+mn-ea"/>
              <a:cs typeface="+mn-cs"/>
            </a:rPr>
            <a:t>CalcTest2</a:t>
          </a:r>
          <a:r>
            <a:rPr lang="en-US" sz="1100" b="0" i="0" baseline="0">
              <a:solidFill>
                <a:srgbClr val="000000"/>
              </a:solidFill>
              <a:effectLst/>
              <a:latin typeface="+mn-lt"/>
              <a:ea typeface="+mn-ea"/>
              <a:cs typeface="+mn-cs"/>
            </a:rPr>
            <a:t>, and then close both files and Excel.</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effectLst/>
              <a:latin typeface="+mn-lt"/>
              <a:ea typeface="+mn-ea"/>
              <a:cs typeface="+mn-cs"/>
            </a:rPr>
            <a:t>4. Launch Excel once more, and open </a:t>
          </a:r>
          <a:r>
            <a:rPr lang="en-US" sz="1100" b="1" i="0" baseline="0">
              <a:solidFill>
                <a:srgbClr val="000000"/>
              </a:solidFill>
              <a:effectLst/>
              <a:latin typeface="+mn-lt"/>
              <a:ea typeface="+mn-ea"/>
              <a:cs typeface="+mn-cs"/>
            </a:rPr>
            <a:t>CalcTest2</a:t>
          </a:r>
          <a:r>
            <a:rPr lang="en-US" sz="1100" b="0" i="0" baseline="0">
              <a:solidFill>
                <a:srgbClr val="000000"/>
              </a:solidFill>
              <a:effectLst/>
              <a:latin typeface="+mn-lt"/>
              <a:ea typeface="+mn-ea"/>
              <a:cs typeface="+mn-cs"/>
            </a:rPr>
            <a:t>. Its Calculation setting will now be Manual.</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effectLst/>
              <a:latin typeface="+mn-lt"/>
              <a:ea typeface="+mn-ea"/>
              <a:cs typeface="+mn-cs"/>
            </a:rPr>
            <a:t>The upshot of all of this is that if you change the Calculation setting to a non-Automatic setting for one file, later files you open in this session will inherit the non-Automatic setting, which can produce unexpected results. (You'll be asking, Why won't anything recalculate??) Worse yet, if you save any of these later files, their non-Automatic setting will be saved, which will likely cause unexpected results down the road. </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effectLst/>
              <a:latin typeface="+mn-lt"/>
              <a:ea typeface="+mn-ea"/>
              <a:cs typeface="+mn-cs"/>
            </a:rPr>
            <a:t>Why did Microsoft do it like this? Who knows!</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a:solidFill>
              <a:srgbClr val="000000"/>
            </a:solidFill>
            <a:effectLst/>
          </a:endParaRPr>
        </a:p>
      </xdr:txBody>
    </xdr:sp>
    <xdr:clientData/>
  </xdr:twoCellAnchor>
  <xdr:twoCellAnchor editAs="oneCell">
    <xdr:from>
      <xdr:col>10</xdr:col>
      <xdr:colOff>0</xdr:colOff>
      <xdr:row>3</xdr:row>
      <xdr:rowOff>0</xdr:rowOff>
    </xdr:from>
    <xdr:to>
      <xdr:col>13</xdr:col>
      <xdr:colOff>267229</xdr:colOff>
      <xdr:row>9</xdr:row>
      <xdr:rowOff>152400</xdr:rowOff>
    </xdr:to>
    <xdr:pic>
      <xdr:nvPicPr>
        <xdr:cNvPr id="6" name="Picture 5" descr="C:\Users\Chris\Dropbox\ExcelNow\Images\CalculationOptions.gif">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571500"/>
          <a:ext cx="2096029" cy="12954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190498</xdr:rowOff>
    </xdr:from>
    <xdr:to>
      <xdr:col>8</xdr:col>
      <xdr:colOff>606424</xdr:colOff>
      <xdr:row>12</xdr:row>
      <xdr:rowOff>19050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38125" y="380998"/>
          <a:ext cx="4873624" cy="1924052"/>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Changes in Excel</a:t>
          </a:r>
        </a:p>
        <a:p>
          <a:endParaRPr lang="en-US" sz="1100">
            <a:solidFill>
              <a:srgbClr val="000000"/>
            </a:solidFill>
          </a:endParaRPr>
        </a:p>
        <a:p>
          <a:r>
            <a:rPr lang="en-US" sz="1100">
              <a:solidFill>
                <a:srgbClr val="000000"/>
              </a:solidFill>
            </a:rPr>
            <a:t>If Excel 2007 or a later</a:t>
          </a:r>
          <a:r>
            <a:rPr lang="en-US" sz="1100" baseline="0">
              <a:solidFill>
                <a:srgbClr val="000000"/>
              </a:solidFill>
            </a:rPr>
            <a:t> version </a:t>
          </a:r>
          <a:r>
            <a:rPr lang="en-US" sz="1100">
              <a:solidFill>
                <a:srgbClr val="000000"/>
              </a:solidFill>
            </a:rPr>
            <a:t>is your first exposure to Excel, you will love it. However, if you are used to Excel 2003 or an earlier version, you</a:t>
          </a:r>
          <a:r>
            <a:rPr lang="en-US" sz="1100" baseline="0">
              <a:solidFill>
                <a:srgbClr val="000000"/>
              </a:solidFill>
            </a:rPr>
            <a:t> wi</a:t>
          </a:r>
          <a:r>
            <a:rPr lang="en-US" sz="1100">
              <a:solidFill>
                <a:srgbClr val="000000"/>
              </a:solidFill>
            </a:rPr>
            <a:t>ll have some unlearning and relearning to do. Several big changes were made in Excel 2007, along with many smaller changes. The changes made in Excel 2010 and later versions were much less dramatic,</a:t>
          </a:r>
          <a:r>
            <a:rPr lang="en-US" sz="1100" baseline="0">
              <a:solidFill>
                <a:srgbClr val="000000"/>
              </a:solidFill>
            </a:rPr>
            <a:t> so moving from Excel 2007 to 2010 or a later version is quite easy. The text boxes below indicate the primary changes in each of the post-2003 versions of Excel.</a:t>
          </a:r>
        </a:p>
        <a:p>
          <a:endParaRPr lang="en-US" sz="1100" baseline="0">
            <a:solidFill>
              <a:srgbClr val="000000"/>
            </a:solidFill>
          </a:endParaRPr>
        </a:p>
      </xdr:txBody>
    </xdr:sp>
    <xdr:clientData/>
  </xdr:twoCellAnchor>
  <xdr:twoCellAnchor>
    <xdr:from>
      <xdr:col>1</xdr:col>
      <xdr:colOff>0</xdr:colOff>
      <xdr:row>13</xdr:row>
      <xdr:rowOff>0</xdr:rowOff>
    </xdr:from>
    <xdr:to>
      <xdr:col>8</xdr:col>
      <xdr:colOff>606424</xdr:colOff>
      <xdr:row>32</xdr:row>
      <xdr:rowOff>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38125" y="2476500"/>
          <a:ext cx="4873624" cy="3619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Changes in Excel 2007</a:t>
          </a:r>
        </a:p>
        <a:p>
          <a:endParaRPr lang="en-US" sz="1100">
            <a:solidFill>
              <a:srgbClr val="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rPr>
            <a:t>1. </a:t>
          </a:r>
          <a:r>
            <a:rPr lang="en-US" sz="1100" baseline="0">
              <a:solidFill>
                <a:schemeClr val="dk1"/>
              </a:solidFill>
              <a:effectLst/>
              <a:latin typeface="+mn-lt"/>
              <a:ea typeface="+mn-ea"/>
              <a:cs typeface="+mn-cs"/>
            </a:rPr>
            <a:t>Excel 2007 introduced a completely new user interface, with tabs and ribbons replacing the old menus and toolbars.</a:t>
          </a:r>
          <a:endParaRPr lang="en-US">
            <a:effectLst/>
          </a:endParaRPr>
        </a:p>
        <a:p>
          <a:endParaRPr lang="en-US" sz="1100">
            <a:solidFill>
              <a:srgbClr val="000000"/>
            </a:solidFill>
          </a:endParaRPr>
        </a:p>
        <a:p>
          <a:r>
            <a:rPr lang="en-US" sz="1100">
              <a:solidFill>
                <a:srgbClr val="000000"/>
              </a:solidFill>
            </a:rPr>
            <a:t>2. Worksheets are </a:t>
          </a:r>
          <a:r>
            <a:rPr lang="en-US" sz="1100" i="1">
              <a:solidFill>
                <a:srgbClr val="000000"/>
              </a:solidFill>
            </a:rPr>
            <a:t>much </a:t>
          </a:r>
          <a:r>
            <a:rPr lang="en-US" sz="1100" i="0">
              <a:solidFill>
                <a:srgbClr val="000000"/>
              </a:solidFill>
            </a:rPr>
            <a:t>larger than before</a:t>
          </a:r>
          <a:r>
            <a:rPr lang="en-US" sz="1100">
              <a:solidFill>
                <a:srgbClr val="000000"/>
              </a:solidFill>
            </a:rPr>
            <a:t>. You used to have about 65,000 rows and 256 columns. Now you have over a million rows and over 16,000 columns. </a:t>
          </a:r>
        </a:p>
        <a:p>
          <a:endParaRPr lang="en-US" sz="1100" baseline="0">
            <a:solidFill>
              <a:srgbClr val="000000"/>
            </a:solidFill>
            <a:effectLst/>
            <a:latin typeface="+mn-lt"/>
            <a:ea typeface="+mn-ea"/>
            <a:cs typeface="+mn-cs"/>
          </a:endParaRPr>
        </a:p>
        <a:p>
          <a:r>
            <a:rPr lang="en-US" sz="1100" baseline="0">
              <a:solidFill>
                <a:srgbClr val="000000"/>
              </a:solidFill>
            </a:rPr>
            <a:t>3. An Office button was added at the top left of the Excel window. This takes you to a "backstage" view for file operations and information about files. This is also where you access the old Excel Options dialog box.</a:t>
          </a:r>
        </a:p>
        <a:p>
          <a:endParaRPr lang="en-US" sz="1100" baseline="0">
            <a:solidFill>
              <a:srgbClr val="000000"/>
            </a:solidFill>
          </a:endParaRPr>
        </a:p>
        <a:p>
          <a:r>
            <a:rPr lang="en-US" sz="1100" baseline="0">
              <a:solidFill>
                <a:srgbClr val="000000"/>
              </a:solidFill>
            </a:rPr>
            <a:t>3. A customizable Quick Access Toolbar (QAT) was added to the top of the Excel window. This can be used to store your favorite buttons.</a:t>
          </a:r>
        </a:p>
        <a:p>
          <a:endParaRPr lang="en-US" sz="1100" baseline="0">
            <a:solidFill>
              <a:srgbClr val="000000"/>
            </a:solidFill>
          </a:endParaRPr>
        </a:p>
        <a:p>
          <a:r>
            <a:rPr lang="en-US" sz="1100" baseline="0">
              <a:solidFill>
                <a:srgbClr val="000000"/>
              </a:solidFill>
            </a:rPr>
            <a:t>4. Excel files are now stored in a different format, as reflected in the new .xlsx and .xlsm file extensions, replacing the old .xls extension.</a:t>
          </a:r>
        </a:p>
      </xdr:txBody>
    </xdr:sp>
    <xdr:clientData/>
  </xdr:twoCellAnchor>
  <xdr:twoCellAnchor>
    <xdr:from>
      <xdr:col>10</xdr:col>
      <xdr:colOff>0</xdr:colOff>
      <xdr:row>33</xdr:row>
      <xdr:rowOff>190499</xdr:rowOff>
    </xdr:from>
    <xdr:to>
      <xdr:col>17</xdr:col>
      <xdr:colOff>606424</xdr:colOff>
      <xdr:row>59</xdr:row>
      <xdr:rowOff>142874</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5724525" y="6476999"/>
          <a:ext cx="4873624" cy="49053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Changes in Excel 2016</a:t>
          </a:r>
        </a:p>
        <a:p>
          <a:endParaRPr lang="en-US" sz="1100">
            <a:solidFill>
              <a:srgbClr val="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rPr>
            <a:t>1. </a:t>
          </a:r>
          <a:r>
            <a:rPr lang="en-US" sz="1100" baseline="0">
              <a:solidFill>
                <a:schemeClr val="dk1"/>
              </a:solidFill>
              <a:effectLst/>
              <a:latin typeface="+mn-lt"/>
              <a:ea typeface="+mn-ea"/>
              <a:cs typeface="+mn-cs"/>
            </a:rPr>
            <a:t>The style of the user interface changed yet again. Now the tabs are no long all in uppercase, and the bar at the top is all green. (This can be changed to dark gray or white from the Office Theme options in the General tab of Excel Options.) Also, the layout of the backstage view (from the File menu) changed once again.</a:t>
          </a:r>
          <a:endParaRPr lang="en-US">
            <a:effectLst/>
          </a:endParaRPr>
        </a:p>
        <a:p>
          <a:endParaRPr lang="en-US" sz="1100">
            <a:solidFill>
              <a:srgbClr val="000000"/>
            </a:solidFill>
          </a:endParaRPr>
        </a:p>
        <a:p>
          <a:r>
            <a:rPr lang="en-US" sz="1100">
              <a:solidFill>
                <a:srgbClr val="000000"/>
              </a:solidFill>
            </a:rPr>
            <a:t>2. The</a:t>
          </a:r>
          <a:r>
            <a:rPr lang="en-US" sz="1100" baseline="0">
              <a:solidFill>
                <a:srgbClr val="000000"/>
              </a:solidFill>
            </a:rPr>
            <a:t> Insert ribbon has several new items in the Charts group. The new chart types include histograms, box and whisker plots, tree maps, sunburst charts, waterfall charts, and combo charts.</a:t>
          </a:r>
        </a:p>
        <a:p>
          <a:endParaRPr lang="en-US" sz="1100" baseline="0">
            <a:solidFill>
              <a:srgbClr val="000000"/>
            </a:solidFill>
          </a:endParaRPr>
        </a:p>
        <a:p>
          <a:r>
            <a:rPr lang="en-US" sz="1100" baseline="0">
              <a:solidFill>
                <a:srgbClr val="000000"/>
              </a:solidFill>
            </a:rPr>
            <a:t>3. The Data ribbon contains a new Forecast Sheet item for forecasting time series automatically, using exponential smoothing.</a:t>
          </a:r>
        </a:p>
        <a:p>
          <a:endParaRPr lang="en-US" sz="1100" baseline="0">
            <a:solidFill>
              <a:srgbClr val="000000"/>
            </a:solidFill>
          </a:endParaRPr>
        </a:p>
        <a:p>
          <a:r>
            <a:rPr lang="en-US" sz="1100" baseline="0">
              <a:solidFill>
                <a:srgbClr val="000000"/>
              </a:solidFill>
            </a:rPr>
            <a:t>4. The Data ribbon contains a new Get &amp; Transform group for querying external data sources. These actually implement Power Query, Microsoft's querying add-in, part of its Power BI (Business Intelligence) suite of tools.</a:t>
          </a:r>
        </a:p>
        <a:p>
          <a:endParaRPr lang="en-US" sz="1100" baseline="0">
            <a:solidFill>
              <a:srgbClr val="000000"/>
            </a:solidFill>
          </a:endParaRPr>
        </a:p>
        <a:p>
          <a:r>
            <a:rPr lang="en-US" sz="1100" baseline="0">
              <a:solidFill>
                <a:srgbClr val="000000"/>
              </a:solidFill>
            </a:rPr>
            <a:t>5.  The other Power BI add-ins, Power Pivot, Power View, and Power Map are all part of Excel 2016, available as COM add-ins, with slightly different interfaces than before. However, these are not available in all versions of Excel. If you plan to use these tools, you should check carefully before you purchase Office (or Office 365).</a:t>
          </a:r>
        </a:p>
      </xdr:txBody>
    </xdr:sp>
    <xdr:clientData/>
  </xdr:twoCellAnchor>
  <xdr:twoCellAnchor>
    <xdr:from>
      <xdr:col>10</xdr:col>
      <xdr:colOff>0</xdr:colOff>
      <xdr:row>13</xdr:row>
      <xdr:rowOff>0</xdr:rowOff>
    </xdr:from>
    <xdr:to>
      <xdr:col>17</xdr:col>
      <xdr:colOff>606424</xdr:colOff>
      <xdr:row>32</xdr:row>
      <xdr:rowOff>161925</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5724525" y="2476500"/>
          <a:ext cx="4873624" cy="37814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Changes in Excel 2010</a:t>
          </a:r>
        </a:p>
        <a:p>
          <a:endParaRPr lang="en-US" sz="1100">
            <a:solidFill>
              <a:srgbClr val="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rPr>
            <a:t>1. </a:t>
          </a:r>
          <a:r>
            <a:rPr lang="en-US" sz="1100" baseline="0">
              <a:solidFill>
                <a:schemeClr val="dk1"/>
              </a:solidFill>
              <a:effectLst/>
              <a:latin typeface="+mn-lt"/>
              <a:ea typeface="+mn-ea"/>
              <a:cs typeface="+mn-cs"/>
            </a:rPr>
            <a:t>The Office button was replaced by the File menu for accessing the backstage view, and the layout of this backstage view changed slightly.</a:t>
          </a:r>
          <a:endParaRPr lang="en-US">
            <a:effectLst/>
          </a:endParaRPr>
        </a:p>
        <a:p>
          <a:endParaRPr lang="en-US" sz="1100">
            <a:solidFill>
              <a:srgbClr val="000000"/>
            </a:solidFill>
          </a:endParaRPr>
        </a:p>
        <a:p>
          <a:r>
            <a:rPr lang="en-US" sz="1100">
              <a:solidFill>
                <a:srgbClr val="000000"/>
              </a:solidFill>
            </a:rPr>
            <a:t>2.  You can now customize</a:t>
          </a:r>
          <a:r>
            <a:rPr lang="en-US" sz="1100" baseline="0">
              <a:solidFill>
                <a:srgbClr val="000000"/>
              </a:solidFill>
            </a:rPr>
            <a:t> ribbons, although there are quite a few restrictions on what you are allowed to change.</a:t>
          </a:r>
        </a:p>
        <a:p>
          <a:endParaRPr lang="en-US" sz="1100" baseline="0">
            <a:solidFill>
              <a:srgbClr val="000000"/>
            </a:solidFill>
          </a:endParaRPr>
        </a:p>
        <a:p>
          <a:r>
            <a:rPr lang="en-US" sz="1100" baseline="0">
              <a:solidFill>
                <a:srgbClr val="000000"/>
              </a:solidFill>
            </a:rPr>
            <a:t>3. A number of new functions, mostly statistical functions, were added. Actually, a lot of these are just renamed versions of older functions.</a:t>
          </a:r>
        </a:p>
        <a:p>
          <a:endParaRPr lang="en-US" sz="1100" baseline="0">
            <a:solidFill>
              <a:srgbClr val="000000"/>
            </a:solidFill>
          </a:endParaRPr>
        </a:p>
        <a:p>
          <a:r>
            <a:rPr lang="en-US" sz="1100" baseline="0">
              <a:solidFill>
                <a:srgbClr val="000000"/>
              </a:solidFill>
            </a:rPr>
            <a:t>4. Two new buttons were added to the Developer ribbon for quick access to "regular" or COM add-ins.</a:t>
          </a:r>
        </a:p>
        <a:p>
          <a:endParaRPr lang="en-US" sz="1100" baseline="0">
            <a:solidFill>
              <a:srgbClr val="000000"/>
            </a:solidFill>
          </a:endParaRPr>
        </a:p>
        <a:p>
          <a:r>
            <a:rPr lang="en-US" sz="1100" baseline="0">
              <a:solidFill>
                <a:srgbClr val="000000"/>
              </a:solidFill>
            </a:rPr>
            <a:t>5. Sparklines were added to provide quick "mini" charts.</a:t>
          </a:r>
        </a:p>
        <a:p>
          <a:endParaRPr lang="en-US" sz="1100" baseline="0">
            <a:solidFill>
              <a:srgbClr val="000000"/>
            </a:solidFill>
          </a:endParaRPr>
        </a:p>
        <a:p>
          <a:r>
            <a:rPr lang="en-US" sz="1100" baseline="0">
              <a:solidFill>
                <a:srgbClr val="000000"/>
              </a:solidFill>
            </a:rPr>
            <a:t>6. Slicers were added for pivot tables, These show filters more visually.</a:t>
          </a:r>
        </a:p>
        <a:p>
          <a:endParaRPr lang="en-US" sz="1100" baseline="0">
            <a:solidFill>
              <a:srgbClr val="000000"/>
            </a:solidFill>
          </a:endParaRPr>
        </a:p>
        <a:p>
          <a:r>
            <a:rPr lang="en-US" sz="1100" baseline="0">
              <a:solidFill>
                <a:srgbClr val="000000"/>
              </a:solidFill>
            </a:rPr>
            <a:t>7. The Solver add-in was improved.</a:t>
          </a:r>
        </a:p>
      </xdr:txBody>
    </xdr:sp>
    <xdr:clientData/>
  </xdr:twoCellAnchor>
  <xdr:twoCellAnchor>
    <xdr:from>
      <xdr:col>1</xdr:col>
      <xdr:colOff>0</xdr:colOff>
      <xdr:row>34</xdr:row>
      <xdr:rowOff>0</xdr:rowOff>
    </xdr:from>
    <xdr:to>
      <xdr:col>8</xdr:col>
      <xdr:colOff>606424</xdr:colOff>
      <xdr:row>54</xdr:row>
      <xdr:rowOff>0</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38125" y="6477000"/>
          <a:ext cx="4873624" cy="3810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Changes in Excel 2013</a:t>
          </a:r>
        </a:p>
        <a:p>
          <a:endParaRPr lang="en-US" sz="1100">
            <a:solidFill>
              <a:srgbClr val="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rPr>
            <a:t>1. </a:t>
          </a:r>
          <a:r>
            <a:rPr lang="en-US" sz="1100" baseline="0">
              <a:solidFill>
                <a:schemeClr val="dk1"/>
              </a:solidFill>
              <a:effectLst/>
              <a:latin typeface="+mn-lt"/>
              <a:ea typeface="+mn-ea"/>
              <a:cs typeface="+mn-cs"/>
            </a:rPr>
            <a:t>The style of the user interface changed. For example, the tabs are now all in uppercase, and the ribbon icons are more abstract. Also, the layout of the backstage view (from the File menu) changed once again.</a:t>
          </a:r>
          <a:endParaRPr lang="en-US">
            <a:effectLst/>
          </a:endParaRPr>
        </a:p>
        <a:p>
          <a:endParaRPr lang="en-US" sz="1100">
            <a:solidFill>
              <a:srgbClr val="000000"/>
            </a:solidFill>
          </a:endParaRPr>
        </a:p>
        <a:p>
          <a:r>
            <a:rPr lang="en-US" sz="1100">
              <a:solidFill>
                <a:srgbClr val="000000"/>
              </a:solidFill>
            </a:rPr>
            <a:t>2.  There</a:t>
          </a:r>
          <a:r>
            <a:rPr lang="en-US" sz="1100" baseline="0">
              <a:solidFill>
                <a:srgbClr val="000000"/>
              </a:solidFill>
            </a:rPr>
            <a:t> is now a single document interface, where each open Excel file gets its own window.</a:t>
          </a:r>
        </a:p>
        <a:p>
          <a:endParaRPr lang="en-US" sz="1100" baseline="0">
            <a:solidFill>
              <a:srgbClr val="000000"/>
            </a:solidFill>
          </a:endParaRPr>
        </a:p>
        <a:p>
          <a:r>
            <a:rPr lang="en-US" sz="1100" baseline="0">
              <a:solidFill>
                <a:srgbClr val="000000"/>
              </a:solidFill>
            </a:rPr>
            <a:t>3. A new Flash Fill tool was added. This lets you copy patterns, such as name patterns, very easily, without the need for complex text functions.</a:t>
          </a:r>
        </a:p>
        <a:p>
          <a:endParaRPr lang="en-US" sz="1100" baseline="0">
            <a:solidFill>
              <a:srgbClr val="000000"/>
            </a:solidFill>
          </a:endParaRPr>
        </a:p>
        <a:p>
          <a:r>
            <a:rPr lang="en-US" sz="1100" baseline="0">
              <a:solidFill>
                <a:srgbClr val="000000"/>
              </a:solidFill>
            </a:rPr>
            <a:t>4. Timeline slicers were added to the regular slicers. These allow you to filter on dates.</a:t>
          </a:r>
        </a:p>
        <a:p>
          <a:endParaRPr lang="en-US" sz="1100" baseline="0">
            <a:solidFill>
              <a:srgbClr val="000000"/>
            </a:solidFill>
          </a:endParaRPr>
        </a:p>
        <a:p>
          <a:r>
            <a:rPr lang="en-US" sz="1100" baseline="0">
              <a:solidFill>
                <a:srgbClr val="000000"/>
              </a:solidFill>
            </a:rPr>
            <a:t>5. A number of tools for data analysis were added. These include Quick Analysis, where you can get charts, tables, pivot tools, and more with a couple mouse clicks. They also include several extremely powerful tools for advanced data analysis: the Data Model, PowerPivot, and Power View.</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26</xdr:row>
      <xdr:rowOff>0</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238125" y="381000"/>
          <a:ext cx="4876800" cy="4572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Using AutoSum to Create Row and/or Column Sums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SUM function is used so often to sum across rows or columns that a button (the </a:t>
          </a:r>
          <a:r>
            <a:rPr lang="en-US" sz="1100" baseline="0">
              <a:solidFill>
                <a:srgbClr val="000000"/>
              </a:solidFill>
              <a:latin typeface="Symbol" pitchFamily="18" charset="2"/>
              <a:ea typeface="+mn-ea"/>
              <a:cs typeface="+mn-cs"/>
            </a:rPr>
            <a:t>S</a:t>
          </a:r>
          <a:r>
            <a:rPr lang="en-US" sz="1100">
              <a:solidFill>
                <a:srgbClr val="000000"/>
              </a:solidFill>
              <a:latin typeface="+mn-lt"/>
              <a:ea typeface="+mn-ea"/>
              <a:cs typeface="+mn-cs"/>
            </a:rPr>
            <a:t> button) is available to automate the procedure. This button is on the Home ribbon </a:t>
          </a:r>
          <a:r>
            <a:rPr lang="en-US" sz="1100" i="1">
              <a:solidFill>
                <a:srgbClr val="000000"/>
              </a:solidFill>
              <a:latin typeface="+mn-lt"/>
              <a:ea typeface="+mn-ea"/>
              <a:cs typeface="+mn-cs"/>
            </a:rPr>
            <a:t>and </a:t>
          </a:r>
          <a:r>
            <a:rPr lang="en-US" sz="1100" i="0">
              <a:solidFill>
                <a:srgbClr val="000000"/>
              </a:solidFill>
              <a:latin typeface="+mn-lt"/>
              <a:ea typeface="+mn-ea"/>
              <a:cs typeface="+mn-cs"/>
            </a:rPr>
            <a:t> the Formulas ribbon, as shown to the right. </a:t>
          </a:r>
        </a:p>
        <a:p>
          <a:endParaRPr lang="en-US" sz="1100" i="0">
            <a:solidFill>
              <a:srgbClr val="000000"/>
            </a:solidFill>
            <a:latin typeface="+mn-lt"/>
            <a:ea typeface="+mn-ea"/>
            <a:cs typeface="+mn-cs"/>
          </a:endParaRPr>
        </a:p>
        <a:p>
          <a:r>
            <a:rPr lang="en-US" sz="1100">
              <a:solidFill>
                <a:srgbClr val="000000"/>
              </a:solidFill>
              <a:latin typeface="+mn-lt"/>
              <a:ea typeface="+mn-ea"/>
              <a:cs typeface="+mn-cs"/>
            </a:rPr>
            <a:t>To illustrate its use, suppose you have a table of numbers in some rectangular range. You want row sums to appear to the right of the range, and you want column sums to appear below the range. This is easy.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produce row and column sums with the AutoSum button: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Select the range(s) where you want the sums to appear and click the AutoSum button.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Note that if you select multiple cells, you get the sums automatically. If you select a single cell, such as when you have a single column of numbers to sum, you are shown the sum formula “for your approval,” and you have to press Enter to actually enter it. </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Use the AutoSum button to fill in the row and column sums in the gray cells to the right,</a:t>
          </a:r>
          <a:r>
            <a:rPr lang="en-US" sz="1100" b="0" baseline="0">
              <a:solidFill>
                <a:srgbClr val="000000"/>
              </a:solidFill>
              <a:latin typeface="+mn-lt"/>
              <a:ea typeface="+mn-ea"/>
              <a:cs typeface="+mn-cs"/>
            </a:rPr>
            <a:t> including the darker gray cell which should show the sum of all the data</a:t>
          </a:r>
          <a:r>
            <a:rPr lang="en-US" sz="1100" b="0">
              <a:solidFill>
                <a:srgbClr val="000000"/>
              </a:solidFill>
              <a:latin typeface="+mn-lt"/>
              <a:ea typeface="+mn-ea"/>
              <a:cs typeface="+mn-cs"/>
            </a:rPr>
            <a:t>.</a:t>
          </a:r>
        </a:p>
      </xdr:txBody>
    </xdr:sp>
    <xdr:clientData/>
  </xdr:twoCellAnchor>
  <xdr:twoCellAnchor>
    <xdr:from>
      <xdr:col>1</xdr:col>
      <xdr:colOff>0</xdr:colOff>
      <xdr:row>27</xdr:row>
      <xdr:rowOff>0</xdr:rowOff>
    </xdr:from>
    <xdr:to>
      <xdr:col>9</xdr:col>
      <xdr:colOff>0</xdr:colOff>
      <xdr:row>34</xdr:row>
      <xdr:rowOff>0</xdr:rowOff>
    </xdr:to>
    <xdr:sp macro="" textlink="">
      <xdr:nvSpPr>
        <xdr:cNvPr id="3" name="TextBox 2">
          <a:extLst>
            <a:ext uri="{FF2B5EF4-FFF2-40B4-BE49-F238E27FC236}">
              <a16:creationId xmlns:a16="http://schemas.microsoft.com/office/drawing/2014/main" id="{00000000-0008-0000-1D00-000003000000}"/>
            </a:ext>
          </a:extLst>
        </xdr:cNvPr>
        <xdr:cNvSpPr txBox="1"/>
      </xdr:nvSpPr>
      <xdr:spPr>
        <a:xfrm>
          <a:off x="238125" y="5143500"/>
          <a:ext cx="4876800" cy="1333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solidFill>
                <a:srgbClr val="000000"/>
              </a:solidFill>
              <a:effectLst/>
              <a:latin typeface="+mn-lt"/>
              <a:ea typeface="+mn-ea"/>
              <a:cs typeface="+mn-cs"/>
            </a:rPr>
            <a:t>Other Uses of the AutoSum Dropdown</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Note that there is a dropdown arrow next to the AutoSum </a:t>
          </a:r>
          <a:r>
            <a:rPr lang="en-US" sz="1100" baseline="0">
              <a:solidFill>
                <a:srgbClr val="000000"/>
              </a:solidFill>
              <a:effectLst/>
              <a:latin typeface="+mn-lt"/>
              <a:ea typeface="+mn-ea"/>
              <a:cs typeface="+mn-cs"/>
            </a:rPr>
            <a:t>button</a:t>
          </a:r>
          <a:r>
            <a:rPr lang="en-US" sz="1100">
              <a:solidFill>
                <a:srgbClr val="000000"/>
              </a:solidFill>
              <a:effectLst/>
              <a:latin typeface="+mn-lt"/>
              <a:ea typeface="+mn-ea"/>
              <a:cs typeface="+mn-cs"/>
            </a:rPr>
            <a:t>. If you want a sum, you can click the </a:t>
          </a:r>
          <a:r>
            <a:rPr lang="en-US" sz="1100" baseline="0">
              <a:solidFill>
                <a:srgbClr val="000000"/>
              </a:solidFill>
              <a:effectLst/>
              <a:latin typeface="Symbol" pitchFamily="18" charset="2"/>
              <a:ea typeface="+mn-ea"/>
              <a:cs typeface="+mn-cs"/>
            </a:rPr>
            <a:t>S</a:t>
          </a:r>
          <a:r>
            <a:rPr lang="en-US" sz="1100">
              <a:solidFill>
                <a:srgbClr val="000000"/>
              </a:solidFill>
              <a:effectLst/>
              <a:latin typeface="+mn-lt"/>
              <a:ea typeface="+mn-ea"/>
              <a:cs typeface="+mn-cs"/>
            </a:rPr>
            <a:t> button directly. However, you can click the dropdown arrow</a:t>
          </a:r>
          <a:r>
            <a:rPr lang="en-US" sz="1100" baseline="0">
              <a:solidFill>
                <a:srgbClr val="000000"/>
              </a:solidFill>
              <a:effectLst/>
              <a:latin typeface="+mn-lt"/>
              <a:ea typeface="+mn-ea"/>
              <a:cs typeface="+mn-cs"/>
            </a:rPr>
            <a:t> </a:t>
          </a:r>
          <a:r>
            <a:rPr lang="en-US" sz="1100">
              <a:solidFill>
                <a:srgbClr val="000000"/>
              </a:solidFill>
              <a:effectLst/>
              <a:latin typeface="+mn-lt"/>
              <a:ea typeface="+mn-ea"/>
              <a:cs typeface="+mn-cs"/>
            </a:rPr>
            <a:t>for other options, including Average, Count</a:t>
          </a:r>
          <a:r>
            <a:rPr lang="en-US" sz="1100" baseline="0">
              <a:solidFill>
                <a:srgbClr val="000000"/>
              </a:solidFill>
              <a:effectLst/>
              <a:latin typeface="+mn-lt"/>
              <a:ea typeface="+mn-ea"/>
              <a:cs typeface="+mn-cs"/>
            </a:rPr>
            <a:t> Numbers, </a:t>
          </a:r>
          <a:r>
            <a:rPr lang="en-US" sz="1100">
              <a:solidFill>
                <a:srgbClr val="000000"/>
              </a:solidFill>
              <a:effectLst/>
              <a:latin typeface="+mn-lt"/>
              <a:ea typeface="+mn-ea"/>
              <a:cs typeface="+mn-cs"/>
            </a:rPr>
            <a:t>Max, and Min, as shown to the right.</a:t>
          </a:r>
          <a:endParaRPr lang="en-US">
            <a:solidFill>
              <a:srgbClr val="000000"/>
            </a:solidFill>
            <a:effectLst/>
          </a:endParaRPr>
        </a:p>
      </xdr:txBody>
    </xdr:sp>
    <xdr:clientData/>
  </xdr:twoCellAnchor>
  <xdr:twoCellAnchor editAs="oneCell">
    <xdr:from>
      <xdr:col>10</xdr:col>
      <xdr:colOff>0</xdr:colOff>
      <xdr:row>28</xdr:row>
      <xdr:rowOff>0</xdr:rowOff>
    </xdr:from>
    <xdr:to>
      <xdr:col>12</xdr:col>
      <xdr:colOff>104775</xdr:colOff>
      <xdr:row>35</xdr:row>
      <xdr:rowOff>16955</xdr:rowOff>
    </xdr:to>
    <xdr:pic>
      <xdr:nvPicPr>
        <xdr:cNvPr id="4" name="Picture 3" descr="C:\Users\Chris\Dropbox\ExcelNow\Images\AutoSum3.gif">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5334000"/>
          <a:ext cx="1323975" cy="1350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xdr:row>
      <xdr:rowOff>0</xdr:rowOff>
    </xdr:from>
    <xdr:to>
      <xdr:col>15</xdr:col>
      <xdr:colOff>38100</xdr:colOff>
      <xdr:row>7</xdr:row>
      <xdr:rowOff>123825</xdr:rowOff>
    </xdr:to>
    <xdr:pic>
      <xdr:nvPicPr>
        <xdr:cNvPr id="5" name="Picture 4" descr="C:\Users\Chris\Dropbox\ExcelNow\Images\AutoSum1.gif">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4525" y="571500"/>
          <a:ext cx="3086100" cy="88582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18</xdr:col>
      <xdr:colOff>171450</xdr:colOff>
      <xdr:row>13</xdr:row>
      <xdr:rowOff>133350</xdr:rowOff>
    </xdr:to>
    <xdr:pic>
      <xdr:nvPicPr>
        <xdr:cNvPr id="6" name="Picture 5" descr="C:\Users\Chris\Dropbox\ExcelNow\Images\AutoSum2.gif">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4525" y="1714500"/>
          <a:ext cx="5048250" cy="8953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25</xdr:row>
      <xdr:rowOff>0</xdr:rowOff>
    </xdr:to>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238125" y="381000"/>
          <a:ext cx="4876800" cy="4381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Basics</a:t>
          </a:r>
          <a:r>
            <a:rPr lang="en-US" sz="1100" b="1" baseline="0">
              <a:solidFill>
                <a:srgbClr val="000000"/>
              </a:solidFill>
              <a:latin typeface="+mn-lt"/>
              <a:ea typeface="+mn-ea"/>
              <a:cs typeface="+mn-cs"/>
            </a:rPr>
            <a:t> of Named Ranges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Range names are used</a:t>
          </a:r>
          <a:r>
            <a:rPr lang="en-US" sz="1100" baseline="0">
              <a:solidFill>
                <a:srgbClr val="000000"/>
              </a:solidFill>
              <a:latin typeface="+mn-lt"/>
              <a:ea typeface="+mn-ea"/>
              <a:cs typeface="+mn-cs"/>
            </a:rPr>
            <a:t> for one basic purpose: to make </a:t>
          </a:r>
          <a:r>
            <a:rPr lang="en-US" sz="1100">
              <a:solidFill>
                <a:srgbClr val="000000"/>
              </a:solidFill>
              <a:latin typeface="+mn-lt"/>
              <a:ea typeface="+mn-ea"/>
              <a:cs typeface="+mn-cs"/>
            </a:rPr>
            <a:t>your formulas more readable. After all, which formula do you prefer: </a:t>
          </a:r>
          <a:r>
            <a:rPr lang="en-US" sz="1100" b="1">
              <a:solidFill>
                <a:srgbClr val="000000"/>
              </a:solidFill>
              <a:latin typeface="+mn-lt"/>
              <a:ea typeface="+mn-ea"/>
              <a:cs typeface="+mn-cs"/>
            </a:rPr>
            <a:t>=B20-B21</a:t>
          </a:r>
          <a:r>
            <a:rPr lang="en-US" sz="1100">
              <a:solidFill>
                <a:srgbClr val="000000"/>
              </a:solidFill>
              <a:latin typeface="+mn-lt"/>
              <a:ea typeface="+mn-ea"/>
              <a:cs typeface="+mn-cs"/>
            </a:rPr>
            <a:t> or </a:t>
          </a:r>
          <a:r>
            <a:rPr lang="en-US" sz="1100" b="1">
              <a:solidFill>
                <a:srgbClr val="000000"/>
              </a:solidFill>
              <a:latin typeface="+mn-lt"/>
              <a:ea typeface="+mn-ea"/>
              <a:cs typeface="+mn-cs"/>
            </a:rPr>
            <a:t>=Revenue-Cost</a:t>
          </a:r>
          <a:r>
            <a:rPr lang="en-US" sz="1100">
              <a:solidFill>
                <a:srgbClr val="000000"/>
              </a:solidFill>
              <a:latin typeface="+mn-lt"/>
              <a:ea typeface="+mn-ea"/>
              <a:cs typeface="+mn-cs"/>
            </a:rPr>
            <a:t>? Efficient use of range names takes some experience, but this worksheet provides a few useful tips.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 range name can be applied to a single cell or to any range of cells. There are a few rules for the names</a:t>
          </a:r>
          <a:r>
            <a:rPr lang="en-US" sz="1100" baseline="0">
              <a:solidFill>
                <a:srgbClr val="000000"/>
              </a:solidFill>
              <a:latin typeface="+mn-lt"/>
              <a:ea typeface="+mn-ea"/>
              <a:cs typeface="+mn-cs"/>
            </a:rPr>
            <a:t> you can use. The most important are that (1) the names cannot include a few "illegal" characters, the most common being spaces, and (2) they can't look like cell addresses. For example, DAN37 is illegal because DAN37 is a cell address.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You can definitely go overboard in the use of named ranges, and you can err in the other direction by refusing to use them. You should use some discretion (and possibly company policy) when deciding how extensively to use range names.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Range names have been available for many years, but they are more prominent in Excel 2007 and later versions. Their functionality is in the Defined Names group, right in the middle of the Formula ribbon, as shown to the right. </a:t>
          </a:r>
          <a:endParaRPr lang="en-US" sz="1100">
            <a:solidFill>
              <a:srgbClr val="000000"/>
            </a:solidFill>
            <a:latin typeface="+mn-lt"/>
            <a:ea typeface="+mn-ea"/>
            <a:cs typeface="+mn-cs"/>
          </a:endParaRPr>
        </a:p>
      </xdr:txBody>
    </xdr:sp>
    <xdr:clientData/>
  </xdr:twoCellAnchor>
  <xdr:twoCellAnchor>
    <xdr:from>
      <xdr:col>1</xdr:col>
      <xdr:colOff>0</xdr:colOff>
      <xdr:row>26</xdr:row>
      <xdr:rowOff>0</xdr:rowOff>
    </xdr:from>
    <xdr:to>
      <xdr:col>9</xdr:col>
      <xdr:colOff>0</xdr:colOff>
      <xdr:row>44</xdr:row>
      <xdr:rowOff>0</xdr:rowOff>
    </xdr:to>
    <xdr:sp macro="" textlink="">
      <xdr:nvSpPr>
        <xdr:cNvPr id="3" name="TextBox 2">
          <a:extLst>
            <a:ext uri="{FF2B5EF4-FFF2-40B4-BE49-F238E27FC236}">
              <a16:creationId xmlns:a16="http://schemas.microsoft.com/office/drawing/2014/main" id="{00000000-0008-0000-1E00-000003000000}"/>
            </a:ext>
          </a:extLst>
        </xdr:cNvPr>
        <xdr:cNvSpPr txBox="1"/>
      </xdr:nvSpPr>
      <xdr:spPr>
        <a:xfrm>
          <a:off x="238125" y="4953000"/>
          <a:ext cx="4876800" cy="3429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Naming a Range in the Name Box</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easiest</a:t>
          </a:r>
          <a:r>
            <a:rPr lang="en-US" sz="1100" baseline="0">
              <a:solidFill>
                <a:srgbClr val="000000"/>
              </a:solidFill>
              <a:latin typeface="+mn-lt"/>
              <a:ea typeface="+mn-ea"/>
              <a:cs typeface="+mn-cs"/>
            </a:rPr>
            <a:t> and best-known way to name a range is to use the Name box, just to the left of the Formula bar. This is shown to the right, where </a:t>
          </a:r>
          <a:r>
            <a:rPr lang="en-US" sz="1100" baseline="0">
              <a:solidFill>
                <a:srgbClr val="000000"/>
              </a:solidFill>
              <a:effectLst/>
              <a:latin typeface="+mn-lt"/>
              <a:ea typeface="+mn-ea"/>
              <a:cs typeface="+mn-cs"/>
            </a:rPr>
            <a:t>the Name box originally contains a cell address</a:t>
          </a:r>
          <a:r>
            <a:rPr lang="en-US" sz="1100" baseline="0">
              <a:solidFill>
                <a:srgbClr val="000000"/>
              </a:solidFill>
              <a:latin typeface="+mn-lt"/>
              <a:ea typeface="+mn-ea"/>
              <a:cs typeface="+mn-cs"/>
            </a:rPr>
            <a:t>.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create a range name with the Name box:</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Select a range you want to name, which can be a single cell, click in the Name box, type a range name, and press Enter. </a:t>
          </a:r>
          <a:r>
            <a:rPr lang="en-US" sz="1100">
              <a:solidFill>
                <a:srgbClr val="000000"/>
              </a:solidFill>
              <a:latin typeface="+mn-lt"/>
              <a:ea typeface="+mn-ea"/>
              <a:cs typeface="+mn-cs"/>
            </a:rPr>
            <a:t>Don't forget to </a:t>
          </a:r>
          <a:r>
            <a:rPr lang="en-US" sz="1100" baseline="0">
              <a:solidFill>
                <a:srgbClr val="000000"/>
              </a:solidFill>
              <a:latin typeface="+mn-lt"/>
              <a:ea typeface="+mn-ea"/>
              <a:cs typeface="+mn-cs"/>
            </a:rPr>
            <a:t>press Enter after typing the range name or the name you type won't "stick."</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Name the gray range to the right Data.</a:t>
          </a: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The Name box is also useful for </a:t>
          </a:r>
          <a:r>
            <a:rPr lang="en-US" sz="1100" b="0" i="1">
              <a:solidFill>
                <a:srgbClr val="000000"/>
              </a:solidFill>
              <a:latin typeface="+mn-lt"/>
              <a:ea typeface="+mn-ea"/>
              <a:cs typeface="+mn-cs"/>
            </a:rPr>
            <a:t>finding</a:t>
          </a:r>
          <a:r>
            <a:rPr lang="en-US" sz="1100" b="0" i="1" baseline="0">
              <a:solidFill>
                <a:srgbClr val="000000"/>
              </a:solidFill>
              <a:latin typeface="+mn-lt"/>
              <a:ea typeface="+mn-ea"/>
              <a:cs typeface="+mn-cs"/>
            </a:rPr>
            <a:t> </a:t>
          </a:r>
          <a:r>
            <a:rPr lang="en-US" sz="1100" b="0" i="0" baseline="0">
              <a:solidFill>
                <a:srgbClr val="000000"/>
              </a:solidFill>
              <a:latin typeface="+mn-lt"/>
              <a:ea typeface="+mn-ea"/>
              <a:cs typeface="+mn-cs"/>
            </a:rPr>
            <a:t>named ranges. To do so, click the dropdown arrow in the Name box to see a list of all range names, and click one of them. This will select the corresponding range.</a:t>
          </a:r>
          <a:endParaRPr lang="en-US" sz="1100" b="0">
            <a:solidFill>
              <a:srgbClr val="000000"/>
            </a:solidFill>
            <a:latin typeface="+mn-lt"/>
            <a:ea typeface="+mn-ea"/>
            <a:cs typeface="+mn-cs"/>
          </a:endParaRPr>
        </a:p>
      </xdr:txBody>
    </xdr:sp>
    <xdr:clientData/>
  </xdr:twoCellAnchor>
  <xdr:twoCellAnchor>
    <xdr:from>
      <xdr:col>1</xdr:col>
      <xdr:colOff>0</xdr:colOff>
      <xdr:row>45</xdr:row>
      <xdr:rowOff>0</xdr:rowOff>
    </xdr:from>
    <xdr:to>
      <xdr:col>9</xdr:col>
      <xdr:colOff>0</xdr:colOff>
      <xdr:row>59</xdr:row>
      <xdr:rowOff>9525</xdr:rowOff>
    </xdr:to>
    <xdr:sp macro="" textlink="">
      <xdr:nvSpPr>
        <xdr:cNvPr id="4" name="TextBox 3">
          <a:extLst>
            <a:ext uri="{FF2B5EF4-FFF2-40B4-BE49-F238E27FC236}">
              <a16:creationId xmlns:a16="http://schemas.microsoft.com/office/drawing/2014/main" id="{00000000-0008-0000-1E00-000004000000}"/>
            </a:ext>
          </a:extLst>
        </xdr:cNvPr>
        <xdr:cNvSpPr txBox="1"/>
      </xdr:nvSpPr>
      <xdr:spPr>
        <a:xfrm>
          <a:off x="238125" y="8572500"/>
          <a:ext cx="4876800" cy="2676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Using the Name Manager</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You get much more control</a:t>
          </a:r>
          <a:r>
            <a:rPr lang="en-US" sz="1100" baseline="0">
              <a:solidFill>
                <a:srgbClr val="000000"/>
              </a:solidFill>
              <a:latin typeface="+mn-lt"/>
              <a:ea typeface="+mn-ea"/>
              <a:cs typeface="+mn-cs"/>
            </a:rPr>
            <a:t> of named ranges by clicking the Name Manager on the Formulas ribbon. This displays the dialog box to the right. It shows a list of all range names in your workbook, the values in these ranges, and the corresponding range addresses. You can select any range name and then Edit or Delete it. (Delete doesn't delete the contents of the range; it only deletes the range name.) You can also click the New button to create a new named range. In this case, you need to supply a name and an address.</a:t>
          </a:r>
        </a:p>
        <a:p>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effectLst/>
              <a:latin typeface="+mn-lt"/>
              <a:ea typeface="+mn-ea"/>
              <a:cs typeface="+mn-cs"/>
            </a:rPr>
            <a:t>Try it</a:t>
          </a:r>
          <a:r>
            <a:rPr lang="en-US" sz="1100" b="0" baseline="0">
              <a:solidFill>
                <a:srgbClr val="000000"/>
              </a:solidFill>
              <a:effectLst/>
              <a:latin typeface="+mn-lt"/>
              <a:ea typeface="+mn-ea"/>
              <a:cs typeface="+mn-cs"/>
            </a:rPr>
            <a:t>! Rename the above gray range of numbers MyData. Then delete the MyData range name. Then use the Name Manager to create the Data range name again.</a:t>
          </a:r>
          <a:endParaRPr lang="en-US">
            <a:solidFill>
              <a:srgbClr val="000000"/>
            </a:solidFill>
            <a:effectLst/>
          </a:endParaRPr>
        </a:p>
      </xdr:txBody>
    </xdr:sp>
    <xdr:clientData/>
  </xdr:twoCellAnchor>
  <xdr:twoCellAnchor>
    <xdr:from>
      <xdr:col>1</xdr:col>
      <xdr:colOff>0</xdr:colOff>
      <xdr:row>60</xdr:row>
      <xdr:rowOff>0</xdr:rowOff>
    </xdr:from>
    <xdr:to>
      <xdr:col>9</xdr:col>
      <xdr:colOff>0</xdr:colOff>
      <xdr:row>81</xdr:row>
      <xdr:rowOff>0</xdr:rowOff>
    </xdr:to>
    <xdr:sp macro="" textlink="">
      <xdr:nvSpPr>
        <xdr:cNvPr id="5" name="TextBox 4">
          <a:extLst>
            <a:ext uri="{FF2B5EF4-FFF2-40B4-BE49-F238E27FC236}">
              <a16:creationId xmlns:a16="http://schemas.microsoft.com/office/drawing/2014/main" id="{00000000-0008-0000-1E00-000005000000}"/>
            </a:ext>
          </a:extLst>
        </xdr:cNvPr>
        <xdr:cNvSpPr txBox="1"/>
      </xdr:nvSpPr>
      <xdr:spPr>
        <a:xfrm>
          <a:off x="238125" y="11430000"/>
          <a:ext cx="4876800" cy="4000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Using the Create</a:t>
          </a:r>
          <a:r>
            <a:rPr lang="en-US" sz="1100" b="1" baseline="0">
              <a:solidFill>
                <a:srgbClr val="000000"/>
              </a:solidFill>
              <a:latin typeface="+mn-lt"/>
              <a:ea typeface="+mn-ea"/>
              <a:cs typeface="+mn-cs"/>
            </a:rPr>
            <a:t> from Selection Shortcut</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Suppose you have the labels such as Revenue, Cost, and Profit in some range, and you would like the adjacent cells (which will contain the values of revenue, cost, and profit) to have these range names. There is a very quick way to do this.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create range names from adjacent labels:</a:t>
          </a: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latin typeface="+mn-lt"/>
              <a:ea typeface="+mn-ea"/>
              <a:cs typeface="+mn-cs"/>
            </a:rPr>
            <a:t>Select the range consisting of the labels </a:t>
          </a:r>
          <a:r>
            <a:rPr lang="en-US" sz="1100" i="1">
              <a:solidFill>
                <a:srgbClr val="000000"/>
              </a:solidFill>
              <a:latin typeface="+mn-lt"/>
              <a:ea typeface="+mn-ea"/>
              <a:cs typeface="+mn-cs"/>
            </a:rPr>
            <a:t>and</a:t>
          </a:r>
          <a:r>
            <a:rPr lang="en-US" sz="1100">
              <a:solidFill>
                <a:srgbClr val="000000"/>
              </a:solidFill>
              <a:latin typeface="+mn-lt"/>
              <a:ea typeface="+mn-ea"/>
              <a:cs typeface="+mn-cs"/>
            </a:rPr>
            <a:t> the cells to be named. Then click the </a:t>
          </a:r>
          <a:r>
            <a:rPr lang="en-US" sz="1100" b="1">
              <a:solidFill>
                <a:srgbClr val="000000"/>
              </a:solidFill>
              <a:latin typeface="+mn-lt"/>
              <a:ea typeface="+mn-ea"/>
              <a:cs typeface="+mn-cs"/>
            </a:rPr>
            <a:t>Create from Selection</a:t>
          </a:r>
          <a:r>
            <a:rPr lang="en-US" sz="1100">
              <a:solidFill>
                <a:srgbClr val="000000"/>
              </a:solidFill>
              <a:latin typeface="+mn-lt"/>
              <a:ea typeface="+mn-ea"/>
              <a:cs typeface="+mn-cs"/>
            </a:rPr>
            <a:t> button in the Defined Names group on the Formulas ribbon. In the resulting dialog box, make sure the appropriate option (in this case, Left Column) is checked, and click OK. </a:t>
          </a:r>
          <a:r>
            <a:rPr lang="en-US" sz="1100">
              <a:solidFill>
                <a:srgbClr val="000000"/>
              </a:solidFill>
              <a:effectLst/>
              <a:latin typeface="+mn-lt"/>
              <a:ea typeface="+mn-ea"/>
              <a:cs typeface="+mn-cs"/>
            </a:rPr>
            <a:t>Excel tries, usually successfully, to guess where the labels are that you want to use as range names. You can always override its guess. </a:t>
          </a:r>
          <a:endParaRPr lang="en-US">
            <a:solidFill>
              <a:srgbClr val="000000"/>
            </a:solidFill>
            <a:effectLst/>
          </a:endParaRPr>
        </a:p>
        <a:p>
          <a:endParaRPr lang="en-US" sz="1100">
            <a:solidFill>
              <a:srgbClr val="000000"/>
            </a:solidFill>
            <a:latin typeface="+mn-lt"/>
            <a:ea typeface="+mn-ea"/>
            <a:cs typeface="+mn-cs"/>
          </a:endParaRPr>
        </a:p>
        <a:p>
          <a:pPr algn="l"/>
          <a:r>
            <a:rPr lang="en-US" sz="1100" b="0">
              <a:solidFill>
                <a:srgbClr val="000000"/>
              </a:solidFill>
              <a:latin typeface="+mn-lt"/>
              <a:ea typeface="+mn-ea"/>
              <a:cs typeface="+mn-cs"/>
            </a:rPr>
            <a:t>Try it! Name each of the colored ranges to the right (but not the totals)</a:t>
          </a:r>
          <a:r>
            <a:rPr lang="en-US" sz="1100" b="0" baseline="0">
              <a:solidFill>
                <a:srgbClr val="000000"/>
              </a:solidFill>
              <a:latin typeface="+mn-lt"/>
              <a:ea typeface="+mn-ea"/>
              <a:cs typeface="+mn-cs"/>
            </a:rPr>
            <a:t> </a:t>
          </a:r>
          <a:r>
            <a:rPr lang="en-US" sz="1100" b="0">
              <a:solidFill>
                <a:srgbClr val="000000"/>
              </a:solidFill>
              <a:latin typeface="+mn-lt"/>
              <a:ea typeface="+mn-ea"/>
              <a:cs typeface="+mn-cs"/>
            </a:rPr>
            <a:t>with the labels above them. You will notice that Excel</a:t>
          </a:r>
          <a:r>
            <a:rPr lang="en-US" sz="1100" b="0" baseline="0">
              <a:solidFill>
                <a:srgbClr val="000000"/>
              </a:solidFill>
              <a:latin typeface="+mn-lt"/>
              <a:ea typeface="+mn-ea"/>
              <a:cs typeface="+mn-cs"/>
            </a:rPr>
            <a:t> guesses Top row </a:t>
          </a:r>
          <a:r>
            <a:rPr lang="en-US" sz="1100" b="0" i="1" baseline="0">
              <a:solidFill>
                <a:srgbClr val="000000"/>
              </a:solidFill>
              <a:latin typeface="+mn-lt"/>
              <a:ea typeface="+mn-ea"/>
              <a:cs typeface="+mn-cs"/>
            </a:rPr>
            <a:t>and </a:t>
          </a:r>
          <a:r>
            <a:rPr lang="en-US" sz="1100" b="0" i="0" baseline="0">
              <a:solidFill>
                <a:srgbClr val="000000"/>
              </a:solidFill>
              <a:latin typeface="+mn-lt"/>
              <a:ea typeface="+mn-ea"/>
              <a:cs typeface="+mn-cs"/>
            </a:rPr>
            <a:t>Left column. You can uncheck Left column unless you want the rows to be named by the month names.</a:t>
          </a:r>
          <a:endParaRPr lang="en-US" sz="1100" b="0">
            <a:solidFill>
              <a:srgbClr val="000000"/>
            </a:solidFill>
            <a:latin typeface="+mn-lt"/>
            <a:ea typeface="+mn-ea"/>
            <a:cs typeface="+mn-cs"/>
          </a:endParaRPr>
        </a:p>
      </xdr:txBody>
    </xdr:sp>
    <xdr:clientData/>
  </xdr:twoCellAnchor>
  <xdr:twoCellAnchor>
    <xdr:from>
      <xdr:col>1</xdr:col>
      <xdr:colOff>0</xdr:colOff>
      <xdr:row>82</xdr:row>
      <xdr:rowOff>0</xdr:rowOff>
    </xdr:from>
    <xdr:to>
      <xdr:col>9</xdr:col>
      <xdr:colOff>0</xdr:colOff>
      <xdr:row>105</xdr:row>
      <xdr:rowOff>9525</xdr:rowOff>
    </xdr:to>
    <xdr:sp macro="" textlink="">
      <xdr:nvSpPr>
        <xdr:cNvPr id="6" name="TextBox 5">
          <a:extLst>
            <a:ext uri="{FF2B5EF4-FFF2-40B4-BE49-F238E27FC236}">
              <a16:creationId xmlns:a16="http://schemas.microsoft.com/office/drawing/2014/main" id="{00000000-0008-0000-1E00-000006000000}"/>
            </a:ext>
          </a:extLst>
        </xdr:cNvPr>
        <xdr:cNvSpPr txBox="1"/>
      </xdr:nvSpPr>
      <xdr:spPr>
        <a:xfrm>
          <a:off x="238125" y="15621000"/>
          <a:ext cx="4876800" cy="43910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Applying</a:t>
          </a:r>
          <a:r>
            <a:rPr lang="en-US" sz="1100" b="1" baseline="0">
              <a:solidFill>
                <a:srgbClr val="000000"/>
              </a:solidFill>
              <a:latin typeface="+mn-lt"/>
              <a:ea typeface="+mn-ea"/>
              <a:cs typeface="+mn-cs"/>
            </a:rPr>
            <a:t> New Range Names to Existing Formulas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If you create range names</a:t>
          </a:r>
          <a:r>
            <a:rPr lang="en-US" sz="1100" baseline="0">
              <a:solidFill>
                <a:srgbClr val="000000"/>
              </a:solidFill>
              <a:latin typeface="+mn-lt"/>
              <a:ea typeface="+mn-ea"/>
              <a:cs typeface="+mn-cs"/>
            </a:rPr>
            <a:t> and then create formulas that reference these ranges, Excel uses the range names automatically. </a:t>
          </a:r>
          <a:r>
            <a:rPr lang="en-US" sz="1100">
              <a:solidFill>
                <a:srgbClr val="000000"/>
              </a:solidFill>
              <a:latin typeface="+mn-lt"/>
              <a:ea typeface="+mn-ea"/>
              <a:cs typeface="+mn-cs"/>
            </a:rPr>
            <a:t>Sometimes, however, you do it in the opposite order. That is, you enter a formula using cell addresses, such as </a:t>
          </a:r>
          <a:r>
            <a:rPr lang="en-US" sz="1100" b="1">
              <a:solidFill>
                <a:srgbClr val="000000"/>
              </a:solidFill>
              <a:latin typeface="+mn-lt"/>
              <a:ea typeface="+mn-ea"/>
              <a:cs typeface="+mn-cs"/>
            </a:rPr>
            <a:t>=B20-B21</a:t>
          </a:r>
          <a:r>
            <a:rPr lang="en-US" sz="1100" b="0">
              <a:solidFill>
                <a:srgbClr val="000000"/>
              </a:solidFill>
              <a:latin typeface="+mn-lt"/>
              <a:ea typeface="+mn-ea"/>
              <a:cs typeface="+mn-cs"/>
            </a:rPr>
            <a:t>,</a:t>
          </a:r>
          <a:r>
            <a:rPr lang="en-US" sz="1100">
              <a:solidFill>
                <a:srgbClr val="000000"/>
              </a:solidFill>
              <a:latin typeface="+mn-lt"/>
              <a:ea typeface="+mn-ea"/>
              <a:cs typeface="+mn-cs"/>
            </a:rPr>
            <a:t> and later you name B20 as Revenue and B21 as Cost. The formula does </a:t>
          </a:r>
          <a:r>
            <a:rPr lang="en-US" sz="1100" i="1">
              <a:solidFill>
                <a:srgbClr val="000000"/>
              </a:solidFill>
              <a:latin typeface="+mn-lt"/>
              <a:ea typeface="+mn-ea"/>
              <a:cs typeface="+mn-cs"/>
            </a:rPr>
            <a:t>not</a:t>
          </a:r>
          <a:r>
            <a:rPr lang="en-US" sz="1100">
              <a:solidFill>
                <a:srgbClr val="000000"/>
              </a:solidFill>
              <a:latin typeface="+mn-lt"/>
              <a:ea typeface="+mn-ea"/>
              <a:cs typeface="+mn-cs"/>
            </a:rPr>
            <a:t> change to </a:t>
          </a:r>
          <a:r>
            <a:rPr lang="en-US" sz="1100" b="1">
              <a:solidFill>
                <a:srgbClr val="000000"/>
              </a:solidFill>
              <a:latin typeface="+mn-lt"/>
              <a:ea typeface="+mn-ea"/>
              <a:cs typeface="+mn-cs"/>
            </a:rPr>
            <a:t>=Revenue-Cost</a:t>
          </a:r>
          <a:r>
            <a:rPr lang="en-US" sz="1100">
              <a:solidFill>
                <a:srgbClr val="000000"/>
              </a:solidFill>
              <a:latin typeface="+mn-lt"/>
              <a:ea typeface="+mn-ea"/>
              <a:cs typeface="+mn-cs"/>
            </a:rPr>
            <a:t> automatically. However, you can make it change, and hence become more readable, as follows.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apply range names to an existing formula:</a:t>
          </a:r>
        </a:p>
        <a:p>
          <a:endParaRPr lang="en-US" sz="1100">
            <a:solidFill>
              <a:srgbClr val="000000"/>
            </a:solidFill>
            <a:latin typeface="+mn-lt"/>
            <a:ea typeface="+mn-ea"/>
            <a:cs typeface="+mn-cs"/>
          </a:endParaRPr>
        </a:p>
        <a:p>
          <a:r>
            <a:rPr lang="en-US" sz="1100" baseline="0">
              <a:solidFill>
                <a:srgbClr val="000000"/>
              </a:solidFill>
              <a:latin typeface="+mn-lt"/>
              <a:ea typeface="+mn-ea"/>
              <a:cs typeface="+mn-cs"/>
            </a:rPr>
            <a:t>Select </a:t>
          </a:r>
          <a:r>
            <a:rPr lang="en-US" sz="1100" b="1" baseline="0">
              <a:solidFill>
                <a:srgbClr val="000000"/>
              </a:solidFill>
              <a:latin typeface="+mn-lt"/>
              <a:ea typeface="+mn-ea"/>
              <a:cs typeface="+mn-cs"/>
            </a:rPr>
            <a:t>Apply Names </a:t>
          </a:r>
          <a:r>
            <a:rPr lang="en-US" sz="1100" baseline="0">
              <a:solidFill>
                <a:srgbClr val="000000"/>
              </a:solidFill>
              <a:latin typeface="+mn-lt"/>
              <a:ea typeface="+mn-ea"/>
              <a:cs typeface="+mn-cs"/>
            </a:rPr>
            <a:t>from the Define Name dropdown in the Defined Names group, as shown to the right. Then select all range names that you want to apply to any cell formulas. For example, if you select </a:t>
          </a:r>
          <a:r>
            <a:rPr lang="en-US" sz="1100" i="1" baseline="0">
              <a:solidFill>
                <a:srgbClr val="000000"/>
              </a:solidFill>
              <a:latin typeface="+mn-lt"/>
              <a:ea typeface="+mn-ea"/>
              <a:cs typeface="+mn-cs"/>
            </a:rPr>
            <a:t>all </a:t>
          </a:r>
          <a:r>
            <a:rPr lang="en-US" sz="1100" i="0" baseline="0">
              <a:solidFill>
                <a:srgbClr val="000000"/>
              </a:solidFill>
              <a:latin typeface="+mn-lt"/>
              <a:ea typeface="+mn-ea"/>
              <a:cs typeface="+mn-cs"/>
            </a:rPr>
            <a:t>range names in the list, all formulas that reference </a:t>
          </a:r>
          <a:r>
            <a:rPr lang="en-US" sz="1100" i="1" baseline="0">
              <a:solidFill>
                <a:srgbClr val="000000"/>
              </a:solidFill>
              <a:latin typeface="+mn-lt"/>
              <a:ea typeface="+mn-ea"/>
              <a:cs typeface="+mn-cs"/>
            </a:rPr>
            <a:t>any</a:t>
          </a:r>
          <a:r>
            <a:rPr lang="en-US" sz="1100" i="0" baseline="0">
              <a:solidFill>
                <a:srgbClr val="000000"/>
              </a:solidFill>
              <a:latin typeface="+mn-lt"/>
              <a:ea typeface="+mn-ea"/>
              <a:cs typeface="+mn-cs"/>
            </a:rPr>
            <a:t> of these named ranges will change to show the corresponding range names.</a:t>
          </a:r>
          <a:endParaRPr lang="en-US" sz="1100" baseline="0">
            <a:solidFill>
              <a:srgbClr val="000000"/>
            </a:solidFill>
            <a:latin typeface="+mn-lt"/>
            <a:ea typeface="+mn-ea"/>
            <a:cs typeface="+mn-cs"/>
          </a:endParaRP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Try it! You should now have the range names UnitsSold and Revenue for the red and orange ranges to the above right. Apply these to all formulas that reference them, that is, to the SUM formulas in darker red and orange cells.</a:t>
          </a:r>
        </a:p>
      </xdr:txBody>
    </xdr:sp>
    <xdr:clientData/>
  </xdr:twoCellAnchor>
  <xdr:twoCellAnchor>
    <xdr:from>
      <xdr:col>1</xdr:col>
      <xdr:colOff>0</xdr:colOff>
      <xdr:row>106</xdr:row>
      <xdr:rowOff>0</xdr:rowOff>
    </xdr:from>
    <xdr:to>
      <xdr:col>9</xdr:col>
      <xdr:colOff>0</xdr:colOff>
      <xdr:row>120</xdr:row>
      <xdr:rowOff>0</xdr:rowOff>
    </xdr:to>
    <xdr:sp macro="" textlink="">
      <xdr:nvSpPr>
        <xdr:cNvPr id="7" name="TextBox 6">
          <a:extLst>
            <a:ext uri="{FF2B5EF4-FFF2-40B4-BE49-F238E27FC236}">
              <a16:creationId xmlns:a16="http://schemas.microsoft.com/office/drawing/2014/main" id="{00000000-0008-0000-1E00-000007000000}"/>
            </a:ext>
          </a:extLst>
        </xdr:cNvPr>
        <xdr:cNvSpPr txBox="1"/>
      </xdr:nvSpPr>
      <xdr:spPr>
        <a:xfrm>
          <a:off x="238125" y="20193000"/>
          <a:ext cx="4876800" cy="2667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Pasting a List of Range Names for Documentation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If you have many range names, it is often useful to show a list of them and the range</a:t>
          </a:r>
          <a:r>
            <a:rPr lang="en-US" sz="1100" baseline="0">
              <a:solidFill>
                <a:srgbClr val="000000"/>
              </a:solidFill>
              <a:latin typeface="+mn-lt"/>
              <a:ea typeface="+mn-ea"/>
              <a:cs typeface="+mn-cs"/>
            </a:rPr>
            <a:t> addresses they apply to. This is easy.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paste a list of all range names on a worksheet: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Select a cell with plenty of blank space below it, select the </a:t>
          </a:r>
          <a:r>
            <a:rPr lang="en-US" sz="1100" b="1">
              <a:solidFill>
                <a:srgbClr val="000000"/>
              </a:solidFill>
              <a:latin typeface="+mn-lt"/>
              <a:ea typeface="+mn-ea"/>
              <a:cs typeface="+mn-cs"/>
            </a:rPr>
            <a:t>Use in Formula </a:t>
          </a:r>
          <a:r>
            <a:rPr lang="en-US" sz="1100">
              <a:solidFill>
                <a:srgbClr val="000000"/>
              </a:solidFill>
              <a:latin typeface="+mn-lt"/>
              <a:ea typeface="+mn-ea"/>
              <a:cs typeface="+mn-cs"/>
            </a:rPr>
            <a:t>dropdown in the Defined Names group, and click the </a:t>
          </a:r>
          <a:r>
            <a:rPr lang="en-US" sz="1100" b="1">
              <a:solidFill>
                <a:srgbClr val="000000"/>
              </a:solidFill>
              <a:latin typeface="+mn-lt"/>
              <a:ea typeface="+mn-ea"/>
              <a:cs typeface="+mn-cs"/>
            </a:rPr>
            <a:t>Paste Names </a:t>
          </a:r>
          <a:r>
            <a:rPr lang="en-US" sz="1100">
              <a:solidFill>
                <a:srgbClr val="000000"/>
              </a:solidFill>
              <a:latin typeface="+mn-lt"/>
              <a:ea typeface="+mn-ea"/>
              <a:cs typeface="+mn-cs"/>
            </a:rPr>
            <a:t>option, as shown</a:t>
          </a:r>
          <a:r>
            <a:rPr lang="en-US" sz="1100" baseline="0">
              <a:solidFill>
                <a:srgbClr val="000000"/>
              </a:solidFill>
              <a:latin typeface="+mn-lt"/>
              <a:ea typeface="+mn-ea"/>
              <a:cs typeface="+mn-cs"/>
            </a:rPr>
            <a:t> to the right</a:t>
          </a:r>
          <a:r>
            <a:rPr lang="en-US" sz="1100">
              <a:solidFill>
                <a:srgbClr val="000000"/>
              </a:solidFill>
              <a:latin typeface="+mn-lt"/>
              <a:ea typeface="+mn-ea"/>
              <a:cs typeface="+mn-cs"/>
            </a:rPr>
            <a:t>.</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Paste a list of all range names, starting in the gray cell to the right.</a:t>
          </a:r>
          <a:r>
            <a:rPr lang="en-US" sz="1100" b="0" baseline="0">
              <a:solidFill>
                <a:srgbClr val="000000"/>
              </a:solidFill>
              <a:latin typeface="+mn-lt"/>
              <a:ea typeface="+mn-ea"/>
              <a:cs typeface="+mn-cs"/>
            </a:rPr>
            <a:t> </a:t>
          </a:r>
          <a:endParaRPr lang="en-US" sz="1100" b="0">
            <a:solidFill>
              <a:srgbClr val="000000"/>
            </a:solidFill>
            <a:latin typeface="+mn-lt"/>
            <a:ea typeface="+mn-ea"/>
            <a:cs typeface="+mn-cs"/>
          </a:endParaRPr>
        </a:p>
      </xdr:txBody>
    </xdr:sp>
    <xdr:clientData/>
  </xdr:twoCellAnchor>
  <xdr:twoCellAnchor editAs="oneCell">
    <xdr:from>
      <xdr:col>10</xdr:col>
      <xdr:colOff>0</xdr:colOff>
      <xdr:row>65</xdr:row>
      <xdr:rowOff>0</xdr:rowOff>
    </xdr:from>
    <xdr:to>
      <xdr:col>13</xdr:col>
      <xdr:colOff>485775</xdr:colOff>
      <xdr:row>73</xdr:row>
      <xdr:rowOff>131445</xdr:rowOff>
    </xdr:to>
    <xdr:pic>
      <xdr:nvPicPr>
        <xdr:cNvPr id="8" name="Picture 7" descr="C:\Users\Chris\Dropbox\My Applications\ExcelNow\Screenshots\CreateFromSelection.gif">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12382500"/>
          <a:ext cx="2314575" cy="1655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xdr:row>
      <xdr:rowOff>0</xdr:rowOff>
    </xdr:from>
    <xdr:to>
      <xdr:col>13</xdr:col>
      <xdr:colOff>123825</xdr:colOff>
      <xdr:row>7</xdr:row>
      <xdr:rowOff>133350</xdr:rowOff>
    </xdr:to>
    <xdr:pic>
      <xdr:nvPicPr>
        <xdr:cNvPr id="11" name="Picture 10" descr="C:\Users\Chris\Dropbox\ExcelNow\Images\NameManager.gif">
          <a:extLst>
            <a:ext uri="{FF2B5EF4-FFF2-40B4-BE49-F238E27FC236}">
              <a16:creationId xmlns:a16="http://schemas.microsoft.com/office/drawing/2014/main" id="{00000000-0008-0000-1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4525" y="571500"/>
          <a:ext cx="1952625" cy="8953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27</xdr:row>
      <xdr:rowOff>0</xdr:rowOff>
    </xdr:from>
    <xdr:to>
      <xdr:col>13</xdr:col>
      <xdr:colOff>523875</xdr:colOff>
      <xdr:row>28</xdr:row>
      <xdr:rowOff>114300</xdr:rowOff>
    </xdr:to>
    <xdr:pic>
      <xdr:nvPicPr>
        <xdr:cNvPr id="12" name="Picture 11" descr="C:\Users\Chris\Dropbox\ExcelNow\Images\NameBox.gif">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4525" y="5143500"/>
          <a:ext cx="2352675" cy="3048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15</xdr:col>
      <xdr:colOff>438150</xdr:colOff>
      <xdr:row>60</xdr:row>
      <xdr:rowOff>30763</xdr:rowOff>
    </xdr:to>
    <xdr:pic>
      <xdr:nvPicPr>
        <xdr:cNvPr id="13" name="Picture 12" descr="C:\Users\Chris\Dropbox\ExcelNow\Images\NameManager.gif">
          <a:extLst>
            <a:ext uri="{FF2B5EF4-FFF2-40B4-BE49-F238E27FC236}">
              <a16:creationId xmlns:a16="http://schemas.microsoft.com/office/drawing/2014/main" id="{00000000-0008-0000-1E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24525" y="8763000"/>
          <a:ext cx="3486150" cy="2697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83</xdr:row>
      <xdr:rowOff>0</xdr:rowOff>
    </xdr:from>
    <xdr:to>
      <xdr:col>13</xdr:col>
      <xdr:colOff>123825</xdr:colOff>
      <xdr:row>87</xdr:row>
      <xdr:rowOff>133350</xdr:rowOff>
    </xdr:to>
    <xdr:pic>
      <xdr:nvPicPr>
        <xdr:cNvPr id="14" name="Picture 13" descr="C:\Users\Chris\Dropbox\ExcelNow\Images\ApplyNames.gif">
          <a:extLst>
            <a:ext uri="{FF2B5EF4-FFF2-40B4-BE49-F238E27FC236}">
              <a16:creationId xmlns:a16="http://schemas.microsoft.com/office/drawing/2014/main" id="{00000000-0008-0000-1E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24525" y="15811500"/>
          <a:ext cx="1952625" cy="8953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107</xdr:row>
      <xdr:rowOff>0</xdr:rowOff>
    </xdr:from>
    <xdr:to>
      <xdr:col>13</xdr:col>
      <xdr:colOff>123825</xdr:colOff>
      <xdr:row>112</xdr:row>
      <xdr:rowOff>47625</xdr:rowOff>
    </xdr:to>
    <xdr:pic>
      <xdr:nvPicPr>
        <xdr:cNvPr id="15" name="Picture 14" descr="C:\Users\Chris\Dropbox\ExcelNow\Images\PasteNames.gif">
          <a:extLst>
            <a:ext uri="{FF2B5EF4-FFF2-40B4-BE49-F238E27FC236}">
              <a16:creationId xmlns:a16="http://schemas.microsoft.com/office/drawing/2014/main" id="{00000000-0008-0000-1E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24525" y="20383500"/>
          <a:ext cx="1952625" cy="100012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0</xdr:colOff>
      <xdr:row>45</xdr:row>
      <xdr:rowOff>123825</xdr:rowOff>
    </xdr:to>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238125" y="381001"/>
          <a:ext cx="4876800" cy="8315324"/>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Using</a:t>
          </a:r>
          <a:r>
            <a:rPr lang="en-US" sz="1100" b="1" baseline="0">
              <a:solidFill>
                <a:srgbClr val="000000"/>
              </a:solidFill>
              <a:latin typeface="+mn-lt"/>
              <a:ea typeface="+mn-ea"/>
              <a:cs typeface="+mn-cs"/>
            </a:rPr>
            <a:t> the Formula Auditing Buttons to Trace Precedents and Dependents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There are times when </a:t>
          </a:r>
          <a:r>
            <a:rPr lang="en-US" sz="1100" baseline="0">
              <a:solidFill>
                <a:srgbClr val="000000"/>
              </a:solidFill>
              <a:latin typeface="+mn-lt"/>
              <a:ea typeface="+mn-ea"/>
              <a:cs typeface="+mn-cs"/>
            </a:rPr>
            <a:t>you will receive a spreadsheet from a colleague and you will have absolutely no idea how its various cells are related. Where are the constants? Where are the formulas? How do the formulas incorporate the constants? How do the formulas build upon one another? In these very common situations, Excel's auditing tools can be a huge help. They let you find the precedents and dependents of any particular cell, defined as follows.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1. The </a:t>
          </a:r>
          <a:r>
            <a:rPr lang="en-US" sz="1100" b="1" baseline="0">
              <a:solidFill>
                <a:srgbClr val="000000"/>
              </a:solidFill>
              <a:latin typeface="+mn-lt"/>
              <a:ea typeface="+mn-ea"/>
              <a:cs typeface="+mn-cs"/>
            </a:rPr>
            <a:t>precedents </a:t>
          </a:r>
          <a:r>
            <a:rPr lang="en-US" sz="1100" b="0" baseline="0">
              <a:solidFill>
                <a:srgbClr val="000000"/>
              </a:solidFill>
              <a:latin typeface="+mn-lt"/>
              <a:ea typeface="+mn-ea"/>
              <a:cs typeface="+mn-cs"/>
            </a:rPr>
            <a:t>of any cell that contains a formula are all cells referenced by the formula in that cell. (If a cell doesn't contain a formula, it doesn't have any precedents.)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2. The </a:t>
          </a:r>
          <a:r>
            <a:rPr lang="en-US" sz="1100" b="1" baseline="0">
              <a:solidFill>
                <a:srgbClr val="000000"/>
              </a:solidFill>
              <a:latin typeface="+mn-lt"/>
              <a:ea typeface="+mn-ea"/>
              <a:cs typeface="+mn-cs"/>
            </a:rPr>
            <a:t>dependents </a:t>
          </a:r>
          <a:r>
            <a:rPr lang="en-US" sz="1100" b="0" baseline="0">
              <a:solidFill>
                <a:srgbClr val="000000"/>
              </a:solidFill>
              <a:latin typeface="+mn-lt"/>
              <a:ea typeface="+mn-ea"/>
              <a:cs typeface="+mn-cs"/>
            </a:rPr>
            <a:t>of any cell are all cells with formulas that reference that cell.</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The Formula Auditing group on the Formulas ribbon, shown to the right, has buttons for tracing precedents and dependents. If you select a cell and click Trace Precedents, you will see arrows from all of the cell's precedents to it. If you click Trace Dependents, you will see arrows from the cell to all of its dependents. You can then click the Remove Arrows button to get rid of these arrows.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You can do this multiple times. For example, if you show a cell's dependents and then click Trace Dependents again, you will see all of the dependents' dependents.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Try it! In the example to the right, a company sends catalogs to customers, and this costs money. Unfortunately, only a small percentage of these customers responds by purchasing something. Use the formula auditing buttons to learn what is related to what. This should help you understand the business model </a:t>
          </a:r>
          <a:r>
            <a:rPr lang="en-US" sz="1100" b="0" i="1" baseline="0">
              <a:solidFill>
                <a:srgbClr val="000000"/>
              </a:solidFill>
              <a:latin typeface="+mn-lt"/>
              <a:ea typeface="+mn-ea"/>
              <a:cs typeface="+mn-cs"/>
            </a:rPr>
            <a:t>and </a:t>
          </a:r>
          <a:r>
            <a:rPr lang="en-US" sz="1100" b="0" i="0" baseline="0">
              <a:solidFill>
                <a:srgbClr val="000000"/>
              </a:solidFill>
              <a:latin typeface="+mn-lt"/>
              <a:ea typeface="+mn-ea"/>
              <a:cs typeface="+mn-cs"/>
            </a:rPr>
            <a:t>how it has been implemented in Excel.</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Note that many spreadsheets in real businesses have cells that aren't related to anything. That is, they have no precendents or dependents. Typically, this is not good. It could mean that the constants in these cells are "hard-coded" (entered as constants) in one or more formulas, which is always a bad practice. It could also mean that these constants have been incorporated in the model with "mental arithmetic" rather than formulas, another bad practice. See if you can find examples of such "dangling" constants in the example to the right. Then incorporate them with appropriate formulas.</a:t>
          </a:r>
        </a:p>
      </xdr:txBody>
    </xdr:sp>
    <xdr:clientData/>
  </xdr:twoCellAnchor>
  <xdr:twoCellAnchor>
    <xdr:from>
      <xdr:col>1</xdr:col>
      <xdr:colOff>0</xdr:colOff>
      <xdr:row>65</xdr:row>
      <xdr:rowOff>1</xdr:rowOff>
    </xdr:from>
    <xdr:to>
      <xdr:col>9</xdr:col>
      <xdr:colOff>0</xdr:colOff>
      <xdr:row>81</xdr:row>
      <xdr:rowOff>0</xdr:rowOff>
    </xdr:to>
    <xdr:sp macro="" textlink="">
      <xdr:nvSpPr>
        <xdr:cNvPr id="3" name="TextBox 2">
          <a:extLst>
            <a:ext uri="{FF2B5EF4-FFF2-40B4-BE49-F238E27FC236}">
              <a16:creationId xmlns:a16="http://schemas.microsoft.com/office/drawing/2014/main" id="{00000000-0008-0000-1F00-000003000000}"/>
            </a:ext>
          </a:extLst>
        </xdr:cNvPr>
        <xdr:cNvSpPr txBox="1"/>
      </xdr:nvSpPr>
      <xdr:spPr>
        <a:xfrm>
          <a:off x="238125" y="12382501"/>
          <a:ext cx="4876800" cy="304799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i="0" baseline="0">
              <a:solidFill>
                <a:srgbClr val="000000"/>
              </a:solidFill>
              <a:latin typeface="+mn-lt"/>
              <a:ea typeface="+mn-ea"/>
              <a:cs typeface="+mn-cs"/>
            </a:rPr>
            <a:t>Adding a Watch</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The Formula Auditing group also contains a  Watch Window button. You can click it to add a watch on any cell (or cells). The screenshot to the right shows how a watch was added to the profit cell on this worksheet. </a:t>
          </a:r>
          <a:r>
            <a:rPr lang="en-US" sz="1100" b="0" i="0" baseline="0">
              <a:solidFill>
                <a:srgbClr val="000000"/>
              </a:solidFill>
              <a:effectLst/>
              <a:latin typeface="+mn-lt"/>
              <a:ea typeface="+mn-ea"/>
              <a:cs typeface="+mn-cs"/>
            </a:rPr>
            <a:t>This is particularly useful for large models (unlike the small model here) where you can't see your inputs and outputs all at once on the same screen. </a:t>
          </a:r>
          <a:r>
            <a:rPr lang="en-US" sz="1100" b="0" i="0" baseline="0">
              <a:solidFill>
                <a:srgbClr val="000000"/>
              </a:solidFill>
              <a:latin typeface="+mn-lt"/>
              <a:ea typeface="+mn-ea"/>
              <a:cs typeface="+mn-cs"/>
            </a:rPr>
            <a:t>Once this watch is added, you keep the window open and enter values for various inputs to see how profit changes. If it doesn't change at all, or if it doesn't change in the way you expect, you can examine your formulas for errors.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Add watches on total revenue, total cost, and profit. Then watch how they change in the Watch Window as you change inputs such as average revenue per order or the response rate.</a:t>
          </a:r>
          <a:endParaRPr lang="en-US" sz="1100" b="0">
            <a:solidFill>
              <a:srgbClr val="000000"/>
            </a:solidFill>
            <a:latin typeface="+mn-lt"/>
            <a:ea typeface="+mn-ea"/>
            <a:cs typeface="+mn-cs"/>
          </a:endParaRPr>
        </a:p>
      </xdr:txBody>
    </xdr:sp>
    <xdr:clientData/>
  </xdr:twoCellAnchor>
  <xdr:twoCellAnchor>
    <xdr:from>
      <xdr:col>1</xdr:col>
      <xdr:colOff>0</xdr:colOff>
      <xdr:row>82</xdr:row>
      <xdr:rowOff>0</xdr:rowOff>
    </xdr:from>
    <xdr:to>
      <xdr:col>9</xdr:col>
      <xdr:colOff>0</xdr:colOff>
      <xdr:row>94</xdr:row>
      <xdr:rowOff>1</xdr:rowOff>
    </xdr:to>
    <xdr:sp macro="" textlink="">
      <xdr:nvSpPr>
        <xdr:cNvPr id="4" name="TextBox 3">
          <a:extLst>
            <a:ext uri="{FF2B5EF4-FFF2-40B4-BE49-F238E27FC236}">
              <a16:creationId xmlns:a16="http://schemas.microsoft.com/office/drawing/2014/main" id="{00000000-0008-0000-1F00-000004000000}"/>
            </a:ext>
          </a:extLst>
        </xdr:cNvPr>
        <xdr:cNvSpPr txBox="1"/>
      </xdr:nvSpPr>
      <xdr:spPr>
        <a:xfrm>
          <a:off x="238125" y="15621000"/>
          <a:ext cx="4876800" cy="2286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i="0" baseline="0">
              <a:solidFill>
                <a:srgbClr val="000000"/>
              </a:solidFill>
              <a:latin typeface="+mn-lt"/>
              <a:ea typeface="+mn-ea"/>
              <a:cs typeface="+mn-cs"/>
            </a:rPr>
            <a:t>Showing Formulas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A common wish is to see all of the formulas, not their values. This is easy. Just click the Show Formulas button in the Formula Auditing group. </a:t>
          </a:r>
          <a:r>
            <a:rPr lang="en-US" sz="1100" b="0" i="0" baseline="0">
              <a:solidFill>
                <a:srgbClr val="000000"/>
              </a:solidFill>
              <a:effectLst/>
              <a:latin typeface="+mn-lt"/>
              <a:ea typeface="+mn-ea"/>
              <a:cs typeface="+mn-cs"/>
            </a:rPr>
            <a:t>This button is actually a toggle between values and formulas. </a:t>
          </a:r>
          <a:r>
            <a:rPr lang="en-US" sz="1100" b="0" i="0" baseline="0">
              <a:solidFill>
                <a:srgbClr val="000000"/>
              </a:solidFill>
              <a:latin typeface="+mn-lt"/>
              <a:ea typeface="+mn-ea"/>
              <a:cs typeface="+mn-cs"/>
            </a:rPr>
            <a:t>Equivalently, you can use keyboard shortcut Ctrl+~.</a:t>
          </a:r>
          <a:endParaRPr lang="en-US">
            <a:solidFill>
              <a:srgbClr val="000000"/>
            </a:solidFill>
          </a:endParaRPr>
        </a:p>
        <a:p>
          <a:pPr fontAlgn="base"/>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Click the Show Formulas button to see all formulas in the model. Then click this button again to show the values. Note that the columns expand when you show formulas, but fortunately, they revert back to their original widths when you show values.</a:t>
          </a:r>
          <a:endParaRPr lang="en-US" sz="1100" b="0">
            <a:solidFill>
              <a:srgbClr val="000000"/>
            </a:solidFill>
            <a:latin typeface="+mn-lt"/>
            <a:ea typeface="+mn-ea"/>
            <a:cs typeface="+mn-cs"/>
          </a:endParaRPr>
        </a:p>
      </xdr:txBody>
    </xdr:sp>
    <xdr:clientData/>
  </xdr:twoCellAnchor>
  <xdr:twoCellAnchor>
    <xdr:from>
      <xdr:col>1</xdr:col>
      <xdr:colOff>0</xdr:colOff>
      <xdr:row>47</xdr:row>
      <xdr:rowOff>0</xdr:rowOff>
    </xdr:from>
    <xdr:to>
      <xdr:col>9</xdr:col>
      <xdr:colOff>0</xdr:colOff>
      <xdr:row>63</xdr:row>
      <xdr:rowOff>180975</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238125" y="8953500"/>
          <a:ext cx="4876800" cy="3228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i="0" baseline="0">
              <a:solidFill>
                <a:srgbClr val="000000"/>
              </a:solidFill>
              <a:latin typeface="+mn-lt"/>
              <a:ea typeface="+mn-ea"/>
              <a:cs typeface="+mn-cs"/>
            </a:rPr>
            <a:t>Keyboard Shortcuts for Tracing Precedents and Dependents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If you like keyboard shortcuts, these are a few you will really appreciate. Instead of using arrows to indicate precedents and dependents, these shortcuts select cells that are precedents and dependents.</a:t>
          </a:r>
        </a:p>
        <a:p>
          <a:endParaRPr lang="en-US" sz="1100" b="0" i="0" baseline="0">
            <a:solidFill>
              <a:srgbClr val="000000"/>
            </a:solidFill>
            <a:latin typeface="+mn-lt"/>
            <a:ea typeface="+mn-ea"/>
            <a:cs typeface="+mn-cs"/>
          </a:endParaRPr>
        </a:p>
        <a:p>
          <a:r>
            <a:rPr lang="en-US" sz="1100" b="1" i="0" baseline="0">
              <a:solidFill>
                <a:srgbClr val="000000"/>
              </a:solidFill>
              <a:latin typeface="+mn-lt"/>
              <a:ea typeface="+mn-ea"/>
              <a:cs typeface="+mn-cs"/>
            </a:rPr>
            <a:t>Ctrl+[ </a:t>
          </a:r>
          <a:r>
            <a:rPr lang="en-US" sz="1100" b="0" i="0" baseline="0">
              <a:solidFill>
                <a:srgbClr val="000000"/>
              </a:solidFill>
              <a:latin typeface="+mn-lt"/>
              <a:ea typeface="+mn-ea"/>
              <a:cs typeface="+mn-cs"/>
            </a:rPr>
            <a:t>: select all </a:t>
          </a:r>
          <a:r>
            <a:rPr lang="en-US" sz="1100" b="0" i="1" baseline="0">
              <a:solidFill>
                <a:srgbClr val="000000"/>
              </a:solidFill>
              <a:latin typeface="+mn-lt"/>
              <a:ea typeface="+mn-ea"/>
              <a:cs typeface="+mn-cs"/>
            </a:rPr>
            <a:t>direct </a:t>
          </a:r>
          <a:r>
            <a:rPr lang="en-US" sz="1100" b="0" i="0" baseline="0">
              <a:solidFill>
                <a:srgbClr val="000000"/>
              </a:solidFill>
              <a:latin typeface="+mn-lt"/>
              <a:ea typeface="+mn-ea"/>
              <a:cs typeface="+mn-cs"/>
            </a:rPr>
            <a:t>precedents of the selected cell</a:t>
          </a:r>
        </a:p>
        <a:p>
          <a:endParaRPr lang="en-US" sz="1100" b="0" i="0" baseline="0">
            <a:solidFill>
              <a:srgbClr val="000000"/>
            </a:solidFill>
            <a:latin typeface="+mn-lt"/>
            <a:ea typeface="+mn-ea"/>
            <a:cs typeface="+mn-cs"/>
          </a:endParaRPr>
        </a:p>
        <a:p>
          <a:r>
            <a:rPr lang="en-US" sz="1100" b="1" i="0" baseline="0">
              <a:solidFill>
                <a:srgbClr val="000000"/>
              </a:solidFill>
              <a:latin typeface="+mn-lt"/>
              <a:ea typeface="+mn-ea"/>
              <a:cs typeface="+mn-cs"/>
            </a:rPr>
            <a:t>Ctrl+] </a:t>
          </a:r>
          <a:r>
            <a:rPr lang="en-US" sz="1100" b="0" i="0" baseline="0">
              <a:solidFill>
                <a:srgbClr val="000000"/>
              </a:solidFill>
              <a:latin typeface="+mn-lt"/>
              <a:ea typeface="+mn-ea"/>
              <a:cs typeface="+mn-cs"/>
            </a:rPr>
            <a:t>: select all </a:t>
          </a:r>
          <a:r>
            <a:rPr lang="en-US" sz="1100" b="0" i="1" baseline="0">
              <a:solidFill>
                <a:srgbClr val="000000"/>
              </a:solidFill>
              <a:latin typeface="+mn-lt"/>
              <a:ea typeface="+mn-ea"/>
              <a:cs typeface="+mn-cs"/>
            </a:rPr>
            <a:t>direct </a:t>
          </a:r>
          <a:r>
            <a:rPr lang="en-US" sz="1100" b="0" i="0" baseline="0">
              <a:solidFill>
                <a:srgbClr val="000000"/>
              </a:solidFill>
              <a:latin typeface="+mn-lt"/>
              <a:ea typeface="+mn-ea"/>
              <a:cs typeface="+mn-cs"/>
            </a:rPr>
            <a:t>dependents of the selected cell</a:t>
          </a:r>
        </a:p>
        <a:p>
          <a:endParaRPr lang="en-US" sz="1100" b="0" i="0" baseline="0">
            <a:solidFill>
              <a:srgbClr val="000000"/>
            </a:solidFill>
            <a:latin typeface="+mn-lt"/>
            <a:ea typeface="+mn-ea"/>
            <a:cs typeface="+mn-cs"/>
          </a:endParaRPr>
        </a:p>
        <a:p>
          <a:r>
            <a:rPr lang="en-US" sz="1100" b="1" i="0" baseline="0">
              <a:solidFill>
                <a:srgbClr val="000000"/>
              </a:solidFill>
              <a:latin typeface="+mn-lt"/>
              <a:ea typeface="+mn-ea"/>
              <a:cs typeface="+mn-cs"/>
            </a:rPr>
            <a:t>Ctrl+Shift+[ </a:t>
          </a:r>
          <a:r>
            <a:rPr lang="en-US" sz="1100" b="0" i="0" baseline="0">
              <a:solidFill>
                <a:srgbClr val="000000"/>
              </a:solidFill>
              <a:latin typeface="+mn-lt"/>
              <a:ea typeface="+mn-ea"/>
              <a:cs typeface="+mn-cs"/>
            </a:rPr>
            <a:t>: select </a:t>
          </a:r>
          <a:r>
            <a:rPr lang="en-US" sz="1100" b="0" i="1" baseline="0">
              <a:solidFill>
                <a:srgbClr val="000000"/>
              </a:solidFill>
              <a:latin typeface="+mn-lt"/>
              <a:ea typeface="+mn-ea"/>
              <a:cs typeface="+mn-cs"/>
            </a:rPr>
            <a:t>all </a:t>
          </a:r>
          <a:r>
            <a:rPr lang="en-US" sz="1100" b="0" i="0" baseline="0">
              <a:solidFill>
                <a:srgbClr val="000000"/>
              </a:solidFill>
              <a:latin typeface="+mn-lt"/>
              <a:ea typeface="+mn-ea"/>
              <a:cs typeface="+mn-cs"/>
            </a:rPr>
            <a:t>precedents, direct and indirect, of the selected cell</a:t>
          </a:r>
        </a:p>
        <a:p>
          <a:endParaRPr lang="en-US" sz="1100" b="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rgbClr val="000000"/>
              </a:solidFill>
              <a:effectLst/>
              <a:latin typeface="+mn-lt"/>
              <a:ea typeface="+mn-ea"/>
              <a:cs typeface="+mn-cs"/>
            </a:rPr>
            <a:t>Ctrl+Shift+] </a:t>
          </a:r>
          <a:r>
            <a:rPr lang="en-US" sz="1100" b="0" i="0" baseline="0">
              <a:solidFill>
                <a:srgbClr val="000000"/>
              </a:solidFill>
              <a:effectLst/>
              <a:latin typeface="+mn-lt"/>
              <a:ea typeface="+mn-ea"/>
              <a:cs typeface="+mn-cs"/>
            </a:rPr>
            <a:t>: select </a:t>
          </a:r>
          <a:r>
            <a:rPr lang="en-US" sz="1100" b="0" i="1" baseline="0">
              <a:solidFill>
                <a:srgbClr val="000000"/>
              </a:solidFill>
              <a:effectLst/>
              <a:latin typeface="+mn-lt"/>
              <a:ea typeface="+mn-ea"/>
              <a:cs typeface="+mn-cs"/>
            </a:rPr>
            <a:t>all </a:t>
          </a:r>
          <a:r>
            <a:rPr lang="en-US" sz="1100" b="0" i="0" baseline="0">
              <a:solidFill>
                <a:srgbClr val="000000"/>
              </a:solidFill>
              <a:effectLst/>
              <a:latin typeface="+mn-lt"/>
              <a:ea typeface="+mn-ea"/>
              <a:cs typeface="+mn-cs"/>
            </a:rPr>
            <a:t>dependents, direct and indirect, of the selected cell</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effectLst/>
              <a:latin typeface="+mn-lt"/>
              <a:ea typeface="+mn-ea"/>
              <a:cs typeface="+mn-cs"/>
            </a:rPr>
            <a:t>Try it! Use these keyboard shortcuts in the above model to better understand the relationships.</a:t>
          </a:r>
          <a:endParaRPr lang="en-US">
            <a:solidFill>
              <a:srgbClr val="000000"/>
            </a:solidFill>
            <a:effectLst/>
          </a:endParaRPr>
        </a:p>
        <a:p>
          <a:endParaRPr lang="en-US" sz="1100" b="1" i="0" baseline="0">
            <a:solidFill>
              <a:srgbClr val="000000"/>
            </a:solidFill>
            <a:latin typeface="+mn-lt"/>
            <a:ea typeface="+mn-ea"/>
            <a:cs typeface="+mn-cs"/>
          </a:endParaRPr>
        </a:p>
      </xdr:txBody>
    </xdr:sp>
    <xdr:clientData/>
  </xdr:twoCellAnchor>
  <xdr:twoCellAnchor editAs="oneCell">
    <xdr:from>
      <xdr:col>10</xdr:col>
      <xdr:colOff>0</xdr:colOff>
      <xdr:row>3</xdr:row>
      <xdr:rowOff>0</xdr:rowOff>
    </xdr:from>
    <xdr:to>
      <xdr:col>11</xdr:col>
      <xdr:colOff>609398</xdr:colOff>
      <xdr:row>8</xdr:row>
      <xdr:rowOff>0</xdr:rowOff>
    </xdr:to>
    <xdr:pic>
      <xdr:nvPicPr>
        <xdr:cNvPr id="7" name="Picture 6" descr="C:\Users\Chris\Dropbox\ExcelNow\Images\FormulaAuditing.gif">
          <a:extLst>
            <a:ext uri="{FF2B5EF4-FFF2-40B4-BE49-F238E27FC236}">
              <a16:creationId xmlns:a16="http://schemas.microsoft.com/office/drawing/2014/main" id="{00000000-0008-0000-1F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571500"/>
          <a:ext cx="3171623" cy="9525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66</xdr:row>
      <xdr:rowOff>0</xdr:rowOff>
    </xdr:from>
    <xdr:to>
      <xdr:col>11</xdr:col>
      <xdr:colOff>133350</xdr:colOff>
      <xdr:row>70</xdr:row>
      <xdr:rowOff>47534</xdr:rowOff>
    </xdr:to>
    <xdr:pic>
      <xdr:nvPicPr>
        <xdr:cNvPr id="8" name="Picture 7" descr="C:\Users\Chris\Dropbox\ExcelNow\Images\FormulaAuditing1.gif">
          <a:extLst>
            <a:ext uri="{FF2B5EF4-FFF2-40B4-BE49-F238E27FC236}">
              <a16:creationId xmlns:a16="http://schemas.microsoft.com/office/drawing/2014/main" id="{00000000-0008-0000-1F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24525" y="12573000"/>
          <a:ext cx="2695575" cy="809534"/>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72</xdr:row>
      <xdr:rowOff>0</xdr:rowOff>
    </xdr:from>
    <xdr:to>
      <xdr:col>12</xdr:col>
      <xdr:colOff>152400</xdr:colOff>
      <xdr:row>79</xdr:row>
      <xdr:rowOff>141429</xdr:rowOff>
    </xdr:to>
    <xdr:pic>
      <xdr:nvPicPr>
        <xdr:cNvPr id="9" name="Picture 8" descr="C:\Users\Chris\Dropbox\ExcelNow\Images\WatchWindow.gif">
          <a:extLst>
            <a:ext uri="{FF2B5EF4-FFF2-40B4-BE49-F238E27FC236}">
              <a16:creationId xmlns:a16="http://schemas.microsoft.com/office/drawing/2014/main" id="{00000000-0008-0000-1F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4525" y="13716000"/>
          <a:ext cx="3514725" cy="1474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83</xdr:row>
      <xdr:rowOff>0</xdr:rowOff>
    </xdr:from>
    <xdr:to>
      <xdr:col>11</xdr:col>
      <xdr:colOff>133350</xdr:colOff>
      <xdr:row>87</xdr:row>
      <xdr:rowOff>47534</xdr:rowOff>
    </xdr:to>
    <xdr:pic>
      <xdr:nvPicPr>
        <xdr:cNvPr id="10" name="Picture 9" descr="C:\Users\Chris\Dropbox\ExcelNow\Images\FormulaAuditing2.gif">
          <a:extLst>
            <a:ext uri="{FF2B5EF4-FFF2-40B4-BE49-F238E27FC236}">
              <a16:creationId xmlns:a16="http://schemas.microsoft.com/office/drawing/2014/main" id="{00000000-0008-0000-1F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24525" y="15811500"/>
          <a:ext cx="2695575" cy="809534"/>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33</xdr:row>
      <xdr:rowOff>114300</xdr:rowOff>
    </xdr:to>
    <xdr:sp macro="" textlink="">
      <xdr:nvSpPr>
        <xdr:cNvPr id="2" name="TextBox 1">
          <a:extLst>
            <a:ext uri="{FF2B5EF4-FFF2-40B4-BE49-F238E27FC236}">
              <a16:creationId xmlns:a16="http://schemas.microsoft.com/office/drawing/2014/main" id="{00000000-0008-0000-2000-000002000000}"/>
            </a:ext>
          </a:extLst>
        </xdr:cNvPr>
        <xdr:cNvSpPr txBox="1"/>
      </xdr:nvSpPr>
      <xdr:spPr>
        <a:xfrm>
          <a:off x="238125" y="380999"/>
          <a:ext cx="4876800" cy="60198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Introduction to </a:t>
          </a:r>
          <a:r>
            <a:rPr lang="en-US" sz="1100" b="1" baseline="0">
              <a:solidFill>
                <a:srgbClr val="000000"/>
              </a:solidFill>
              <a:latin typeface="+mn-lt"/>
              <a:ea typeface="+mn-ea"/>
              <a:cs typeface="+mn-cs"/>
            </a:rPr>
            <a:t>Charts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Nothing tells</a:t>
          </a:r>
          <a:r>
            <a:rPr lang="en-US" sz="1100" baseline="0">
              <a:solidFill>
                <a:srgbClr val="000000"/>
              </a:solidFill>
              <a:latin typeface="+mn-lt"/>
              <a:ea typeface="+mn-ea"/>
              <a:cs typeface="+mn-cs"/>
            </a:rPr>
            <a:t> a story better than a well-designed chart, and Excel provides a huge number of charting possibilities. In fact, whole books have been devoted to Excel charts. It is impossible to cover all of the possibilities here, but the files in this group illustrate how to create and modify basic charts quickly and easily.</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You create a chart by selecting one of many options from the Charts group on the Insert ribbon. (Several of these chart types, such as histogram and waterfall, are new to Excel 2016.) Then once you have a chart and select it, two Chart Tools ribbons, Design and Format, become available. Also, three handy buttons appear to the right of the chart for making modifications.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Rather than read long chapters on charts, it is best to experiment. But here are a few basics.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1. To create a chart, use the Insert ribbon. It has a Charts group with buttons for Column, Line, Pie, Bar, Area, Scatter, and Other Charts </a:t>
          </a:r>
          <a:r>
            <a:rPr lang="en-US" sz="1100" baseline="0">
              <a:solidFill>
                <a:srgbClr val="000000"/>
              </a:solidFill>
              <a:effectLst/>
              <a:latin typeface="+mn-lt"/>
              <a:ea typeface="+mn-ea"/>
              <a:cs typeface="+mn-cs"/>
            </a:rPr>
            <a:t>(see to the right)</a:t>
          </a:r>
          <a:r>
            <a:rPr lang="en-US" sz="1100" baseline="0">
              <a:solidFill>
                <a:srgbClr val="000000"/>
              </a:solidFill>
              <a:latin typeface="+mn-lt"/>
              <a:ea typeface="+mn-ea"/>
              <a:cs typeface="+mn-cs"/>
            </a:rPr>
            <a:t>. Each button has a dropdown list for the various subtypes. Starting in Excel 2013, there is even has a Recommended Charts button for guessing the most appropriate type of chart for your specific data.</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2. Once you have a chart and then select it you get two Chart Tools tabs, Design and Format, shown to the right. The corresponding ribbons have plenty of buttons for modifying an existing chart. Probably the most important of these is the Select Data button on the Design ribbon. It lets you edit the data range(s) the chart is based on. Of course, you can experiment with the other buttons, and you can also experiment by right-clicking various parts of a chart to see many possibilities.</a:t>
          </a:r>
        </a:p>
      </xdr:txBody>
    </xdr:sp>
    <xdr:clientData/>
  </xdr:twoCellAnchor>
  <xdr:twoCellAnchor editAs="oneCell">
    <xdr:from>
      <xdr:col>10</xdr:col>
      <xdr:colOff>0</xdr:colOff>
      <xdr:row>3</xdr:row>
      <xdr:rowOff>0</xdr:rowOff>
    </xdr:from>
    <xdr:to>
      <xdr:col>13</xdr:col>
      <xdr:colOff>447675</xdr:colOff>
      <xdr:row>7</xdr:row>
      <xdr:rowOff>95250</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571500"/>
          <a:ext cx="2409825" cy="857250"/>
        </a:xfrm>
        <a:prstGeom prst="rect">
          <a:avLst/>
        </a:prstGeom>
      </xdr:spPr>
    </xdr:pic>
    <xdr:clientData/>
  </xdr:twoCellAnchor>
  <xdr:twoCellAnchor editAs="oneCell">
    <xdr:from>
      <xdr:col>10</xdr:col>
      <xdr:colOff>0</xdr:colOff>
      <xdr:row>9</xdr:row>
      <xdr:rowOff>0</xdr:rowOff>
    </xdr:from>
    <xdr:to>
      <xdr:col>26</xdr:col>
      <xdr:colOff>171450</xdr:colOff>
      <xdr:row>13</xdr:row>
      <xdr:rowOff>40907</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24525" y="1714500"/>
          <a:ext cx="10058400" cy="802907"/>
        </a:xfrm>
        <a:prstGeom prst="rect">
          <a:avLst/>
        </a:prstGeom>
      </xdr:spPr>
    </xdr:pic>
    <xdr:clientData/>
  </xdr:twoCellAnchor>
  <xdr:twoCellAnchor editAs="oneCell">
    <xdr:from>
      <xdr:col>10</xdr:col>
      <xdr:colOff>0</xdr:colOff>
      <xdr:row>16</xdr:row>
      <xdr:rowOff>0</xdr:rowOff>
    </xdr:from>
    <xdr:to>
      <xdr:col>26</xdr:col>
      <xdr:colOff>171450</xdr:colOff>
      <xdr:row>20</xdr:row>
      <xdr:rowOff>54745</xdr:rowOff>
    </xdr:to>
    <xdr:pic>
      <xdr:nvPicPr>
        <xdr:cNvPr id="5" name="Picture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24525" y="3048000"/>
          <a:ext cx="10058400" cy="81674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19</xdr:row>
      <xdr:rowOff>0</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238125" y="381000"/>
          <a:ext cx="4933950" cy="3238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Creating a Chart the Easy Way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Probably the easiest</a:t>
          </a:r>
          <a:r>
            <a:rPr lang="en-US" sz="1100" baseline="0">
              <a:solidFill>
                <a:srgbClr val="000000"/>
              </a:solidFill>
              <a:latin typeface="+mn-lt"/>
              <a:ea typeface="+mn-ea"/>
              <a:cs typeface="+mn-cs"/>
            </a:rPr>
            <a:t> way to create a chart, based on a given data set, is to select the data set, including the data to be charted and the labels for the horizontal axis, if any, and select one of the chart types from the Insert ribbon. You will probably want to modify the resulting chart, but this usually provides a good start.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data set to the right is typical. The goal is to create a column chart of monthly sales, so the entire gray range to the right was selected, including the labels in the top row, and a column chart of the first subtype was chosen from the Insert ribbon. The </a:t>
          </a:r>
          <a:r>
            <a:rPr lang="en-US" sz="1100" i="1" baseline="0">
              <a:solidFill>
                <a:srgbClr val="000000"/>
              </a:solidFill>
              <a:latin typeface="+mn-lt"/>
              <a:ea typeface="+mn-ea"/>
              <a:cs typeface="+mn-cs"/>
            </a:rPr>
            <a:t>only</a:t>
          </a:r>
          <a:r>
            <a:rPr lang="en-US" sz="1100" baseline="0">
              <a:solidFill>
                <a:srgbClr val="000000"/>
              </a:solidFill>
              <a:latin typeface="+mn-lt"/>
              <a:ea typeface="+mn-ea"/>
              <a:cs typeface="+mn-cs"/>
            </a:rPr>
            <a:t> change that was then made to the chart was to delete the legend. (Even this is not necessary in Excel 2013. It doesn't add a legend for a single series.) Excel guessed correctly that it should chart one series, Sales, and that it should use the dates in column K as labels for the horizontal axis.</a:t>
          </a:r>
          <a:endParaRPr lang="en-US">
            <a:solidFill>
              <a:srgbClr val="000000"/>
            </a:solidFill>
          </a:endParaRPr>
        </a:p>
      </xdr:txBody>
    </xdr:sp>
    <xdr:clientData/>
  </xdr:twoCellAnchor>
  <xdr:twoCellAnchor>
    <xdr:from>
      <xdr:col>1</xdr:col>
      <xdr:colOff>0</xdr:colOff>
      <xdr:row>20</xdr:row>
      <xdr:rowOff>0</xdr:rowOff>
    </xdr:from>
    <xdr:to>
      <xdr:col>9</xdr:col>
      <xdr:colOff>9525</xdr:colOff>
      <xdr:row>30</xdr:row>
      <xdr:rowOff>0</xdr:rowOff>
    </xdr:to>
    <xdr:sp macro="" textlink="">
      <xdr:nvSpPr>
        <xdr:cNvPr id="3" name="TextBox 2">
          <a:extLst>
            <a:ext uri="{FF2B5EF4-FFF2-40B4-BE49-F238E27FC236}">
              <a16:creationId xmlns:a16="http://schemas.microsoft.com/office/drawing/2014/main" id="{00000000-0008-0000-2100-000003000000}"/>
            </a:ext>
          </a:extLst>
        </xdr:cNvPr>
        <xdr:cNvSpPr txBox="1"/>
      </xdr:nvSpPr>
      <xdr:spPr>
        <a:xfrm>
          <a:off x="238125" y="3810000"/>
          <a:ext cx="4943475" cy="1905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Creating a Chart with Multiple Series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Here is another</a:t>
          </a:r>
          <a:r>
            <a:rPr lang="en-US" sz="1100" baseline="0">
              <a:solidFill>
                <a:srgbClr val="000000"/>
              </a:solidFill>
              <a:latin typeface="+mn-lt"/>
              <a:ea typeface="+mn-ea"/>
              <a:cs typeface="+mn-cs"/>
            </a:rPr>
            <a:t> example. The data set to the right includes monthly sales of two products, and the goal is to create a line chart that contains both series. In this case, the entire gray range was selected, and a line chart with markers was chosen from the Insert ribbon. This time, a legend is appropriate. However, there was no title above the chart by default, so the one shown was entered (by selecting the title and then typing a new title in the formula bar).</a:t>
          </a:r>
          <a:endParaRPr lang="en-US">
            <a:solidFill>
              <a:srgbClr val="000000"/>
            </a:solidFill>
          </a:endParaRPr>
        </a:p>
      </xdr:txBody>
    </xdr:sp>
    <xdr:clientData/>
  </xdr:twoCellAnchor>
  <xdr:twoCellAnchor>
    <xdr:from>
      <xdr:col>1</xdr:col>
      <xdr:colOff>0</xdr:colOff>
      <xdr:row>36</xdr:row>
      <xdr:rowOff>0</xdr:rowOff>
    </xdr:from>
    <xdr:to>
      <xdr:col>9</xdr:col>
      <xdr:colOff>0</xdr:colOff>
      <xdr:row>47</xdr:row>
      <xdr:rowOff>171450</xdr:rowOff>
    </xdr:to>
    <xdr:sp macro="" textlink="">
      <xdr:nvSpPr>
        <xdr:cNvPr id="4" name="TextBox 3">
          <a:extLst>
            <a:ext uri="{FF2B5EF4-FFF2-40B4-BE49-F238E27FC236}">
              <a16:creationId xmlns:a16="http://schemas.microsoft.com/office/drawing/2014/main" id="{00000000-0008-0000-2100-000004000000}"/>
            </a:ext>
          </a:extLst>
        </xdr:cNvPr>
        <xdr:cNvSpPr txBox="1"/>
      </xdr:nvSpPr>
      <xdr:spPr>
        <a:xfrm>
          <a:off x="238125" y="6858000"/>
          <a:ext cx="4933950" cy="226695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The</a:t>
          </a:r>
          <a:r>
            <a:rPr lang="en-US" sz="1100" b="1" baseline="0">
              <a:solidFill>
                <a:srgbClr val="000000"/>
              </a:solidFill>
              <a:latin typeface="+mn-lt"/>
              <a:ea typeface="+mn-ea"/>
              <a:cs typeface="+mn-cs"/>
            </a:rPr>
            <a:t> Important Role of Series in a Chart</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a:t>
          </a:r>
          <a:r>
            <a:rPr lang="en-US" sz="1100" baseline="0">
              <a:solidFill>
                <a:srgbClr val="000000"/>
              </a:solidFill>
              <a:latin typeface="+mn-lt"/>
              <a:ea typeface="+mn-ea"/>
              <a:cs typeface="+mn-cs"/>
            </a:rPr>
            <a:t> most important concept for charts is a </a:t>
          </a:r>
          <a:r>
            <a:rPr lang="en-US" sz="1100" b="0" baseline="0">
              <a:solidFill>
                <a:srgbClr val="000000"/>
              </a:solidFill>
              <a:latin typeface="+mn-lt"/>
              <a:ea typeface="+mn-ea"/>
              <a:cs typeface="+mn-cs"/>
            </a:rPr>
            <a:t>series. Every Excel chart contains one or more series. In the first chart above, there is one series, Sales. In the second chart above, there are two series, Sales1 and Sales2. Typically, each series is a column of data, with a label at the top. However, series are sometimes in rows, as in the example to the right. Again, you can select the entire gray range and insert a line chart. Excel guesses correctly that the data series are in rows, not columns. But what if it makes the wrong guess? See the next example.</a:t>
          </a:r>
          <a:endParaRPr lang="en-US">
            <a:solidFill>
              <a:srgbClr val="000000"/>
            </a:solidFill>
          </a:endParaRPr>
        </a:p>
      </xdr:txBody>
    </xdr:sp>
    <xdr:clientData/>
  </xdr:twoCellAnchor>
  <xdr:twoCellAnchor>
    <xdr:from>
      <xdr:col>1</xdr:col>
      <xdr:colOff>0</xdr:colOff>
      <xdr:row>109</xdr:row>
      <xdr:rowOff>0</xdr:rowOff>
    </xdr:from>
    <xdr:to>
      <xdr:col>8</xdr:col>
      <xdr:colOff>606425</xdr:colOff>
      <xdr:row>130</xdr:row>
      <xdr:rowOff>0</xdr:rowOff>
    </xdr:to>
    <xdr:sp macro="" textlink="">
      <xdr:nvSpPr>
        <xdr:cNvPr id="5" name="TextBox 4">
          <a:extLst>
            <a:ext uri="{FF2B5EF4-FFF2-40B4-BE49-F238E27FC236}">
              <a16:creationId xmlns:a16="http://schemas.microsoft.com/office/drawing/2014/main" id="{00000000-0008-0000-2100-000005000000}"/>
            </a:ext>
          </a:extLst>
        </xdr:cNvPr>
        <xdr:cNvSpPr txBox="1"/>
      </xdr:nvSpPr>
      <xdr:spPr>
        <a:xfrm>
          <a:off x="238125" y="20764500"/>
          <a:ext cx="4930775" cy="4000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Modifying the Data Series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By selecting </a:t>
          </a:r>
          <a:r>
            <a:rPr lang="en-US" sz="1100" baseline="0">
              <a:solidFill>
                <a:srgbClr val="000000"/>
              </a:solidFill>
              <a:latin typeface="+mn-lt"/>
              <a:ea typeface="+mn-ea"/>
              <a:cs typeface="+mn-cs"/>
            </a:rPr>
            <a:t>the appropriate data and </a:t>
          </a:r>
          <a:r>
            <a:rPr lang="en-US" sz="1100" i="1" baseline="0">
              <a:solidFill>
                <a:srgbClr val="000000"/>
              </a:solidFill>
              <a:latin typeface="+mn-lt"/>
              <a:ea typeface="+mn-ea"/>
              <a:cs typeface="+mn-cs"/>
            </a:rPr>
            <a:t>then </a:t>
          </a:r>
          <a:r>
            <a:rPr lang="en-US" sz="1100" i="0" baseline="0">
              <a:solidFill>
                <a:srgbClr val="000000"/>
              </a:solidFill>
              <a:latin typeface="+mn-lt"/>
              <a:ea typeface="+mn-ea"/>
              <a:cs typeface="+mn-cs"/>
            </a:rPr>
            <a:t>inserting a chart, you usually get what you want. But suppose you create a chart and it doesn't chart the right data. You can either delete this chart and start over, or you can modify the data series.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To modify the data series in an existing chart:</a:t>
          </a:r>
        </a:p>
        <a:p>
          <a:endParaRPr lang="en-US" sz="1100" b="0" i="0" baseline="0">
            <a:solidFill>
              <a:srgbClr val="000000"/>
            </a:solidFill>
            <a:latin typeface="+mn-lt"/>
            <a:ea typeface="+mn-ea"/>
            <a:cs typeface="+mn-cs"/>
          </a:endParaRPr>
        </a:p>
        <a:p>
          <a:r>
            <a:rPr lang="en-US" sz="1100" b="0" baseline="0">
              <a:solidFill>
                <a:srgbClr val="000000"/>
              </a:solidFill>
              <a:latin typeface="+mn-lt"/>
              <a:ea typeface="+mn-ea"/>
              <a:cs typeface="+mn-cs"/>
            </a:rPr>
            <a:t>Select the chart and click the </a:t>
          </a:r>
          <a:r>
            <a:rPr lang="en-US" sz="1100" b="1" baseline="0">
              <a:solidFill>
                <a:srgbClr val="000000"/>
              </a:solidFill>
              <a:latin typeface="+mn-lt"/>
              <a:ea typeface="+mn-ea"/>
              <a:cs typeface="+mn-cs"/>
            </a:rPr>
            <a:t>Select Data </a:t>
          </a:r>
          <a:r>
            <a:rPr lang="en-US" sz="1100" b="0" baseline="0">
              <a:solidFill>
                <a:srgbClr val="000000"/>
              </a:solidFill>
              <a:latin typeface="+mn-lt"/>
              <a:ea typeface="+mn-ea"/>
              <a:cs typeface="+mn-cs"/>
            </a:rPr>
            <a:t>button on the Chart Tools Design ribbon. This brings up the Select Data Source dialog box shown to the right, with the series charted on the left and the data used for the horizontal axis labels on the right. You can then edit any of these.</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Try it! The line chart to right was created by selecting the gray range to the right, without the labels in the left column or the top row. There are three problems: (1) the months should be labels on the horizontal axis; (2) the two "junk" series shouldn't be part of the chart; and (3) the two sales series should be named by the Sales1 and Sales2 labels in the top row. Open the Data Series dialog box and fix these problems.</a:t>
          </a:r>
        </a:p>
      </xdr:txBody>
    </xdr:sp>
    <xdr:clientData/>
  </xdr:twoCellAnchor>
  <xdr:twoCellAnchor>
    <xdr:from>
      <xdr:col>1</xdr:col>
      <xdr:colOff>0</xdr:colOff>
      <xdr:row>130</xdr:row>
      <xdr:rowOff>190499</xdr:rowOff>
    </xdr:from>
    <xdr:to>
      <xdr:col>9</xdr:col>
      <xdr:colOff>0</xdr:colOff>
      <xdr:row>155</xdr:row>
      <xdr:rowOff>0</xdr:rowOff>
    </xdr:to>
    <xdr:sp macro="" textlink="">
      <xdr:nvSpPr>
        <xdr:cNvPr id="6" name="TextBox 5">
          <a:extLst>
            <a:ext uri="{FF2B5EF4-FFF2-40B4-BE49-F238E27FC236}">
              <a16:creationId xmlns:a16="http://schemas.microsoft.com/office/drawing/2014/main" id="{00000000-0008-0000-2100-000006000000}"/>
            </a:ext>
          </a:extLst>
        </xdr:cNvPr>
        <xdr:cNvSpPr txBox="1"/>
      </xdr:nvSpPr>
      <xdr:spPr>
        <a:xfrm>
          <a:off x="238125" y="24955499"/>
          <a:ext cx="4933950" cy="4572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Scatter</a:t>
          </a:r>
          <a:r>
            <a:rPr lang="en-US" sz="1100" b="1" baseline="0">
              <a:solidFill>
                <a:srgbClr val="000000"/>
              </a:solidFill>
              <a:latin typeface="+mn-lt"/>
              <a:ea typeface="+mn-ea"/>
              <a:cs typeface="+mn-cs"/>
            </a:rPr>
            <a:t> Charts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One chart</a:t>
          </a:r>
          <a:r>
            <a:rPr lang="en-US" sz="1100" baseline="0">
              <a:solidFill>
                <a:srgbClr val="000000"/>
              </a:solidFill>
              <a:latin typeface="+mn-lt"/>
              <a:ea typeface="+mn-ea"/>
              <a:cs typeface="+mn-cs"/>
            </a:rPr>
            <a:t> type that works a bit differently from the others is the </a:t>
          </a:r>
          <a:r>
            <a:rPr lang="en-US" sz="1100" b="1" baseline="0">
              <a:solidFill>
                <a:srgbClr val="000000"/>
              </a:solidFill>
              <a:latin typeface="+mn-lt"/>
              <a:ea typeface="+mn-ea"/>
              <a:cs typeface="+mn-cs"/>
            </a:rPr>
            <a:t>scatter chart</a:t>
          </a:r>
          <a:r>
            <a:rPr lang="en-US" sz="1100" baseline="0">
              <a:solidFill>
                <a:srgbClr val="000000"/>
              </a:solidFill>
              <a:latin typeface="+mn-lt"/>
              <a:ea typeface="+mn-ea"/>
              <a:cs typeface="+mn-cs"/>
            </a:rPr>
            <a:t>. This type of chart is useful for detecting relationships between two variables, such as height and weight in the data set to the right.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create the scatter chart, you can select the gray range to the right and insert a scatter chart of the first subtype. You can then change the title and add horizontal and vertical axis titles, as shown. (Excel 2013 doesn't add the legend that was added automatically in previous versions of Excel.) If you then open the Data Series dialog box by clicking the Select Data button, you will see that there is one series, Weight. However, if you click the Edit button for this series, you will see that there is a Y-series and an X-series.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By default, when you select two columns for a scatter chart, the data in the rightmost column, in this case Weight, is the Y-axis series, and the other is the X-axis series. If you want them reversed, you have to go through the Edit Series dialog box.</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Try it! Starting with the scatter chart to the right, change it so that Height is on the vertical axis and Weight is on the horizontal axis. (If you created axis titles, you will have to change them manually.)</a:t>
          </a:r>
        </a:p>
      </xdr:txBody>
    </xdr:sp>
    <xdr:clientData/>
  </xdr:twoCellAnchor>
  <xdr:twoCellAnchor>
    <xdr:from>
      <xdr:col>1</xdr:col>
      <xdr:colOff>0</xdr:colOff>
      <xdr:row>84</xdr:row>
      <xdr:rowOff>190499</xdr:rowOff>
    </xdr:from>
    <xdr:to>
      <xdr:col>9</xdr:col>
      <xdr:colOff>9525</xdr:colOff>
      <xdr:row>107</xdr:row>
      <xdr:rowOff>180974</xdr:rowOff>
    </xdr:to>
    <xdr:sp macro="" textlink="">
      <xdr:nvSpPr>
        <xdr:cNvPr id="7" name="TextBox 6">
          <a:extLst>
            <a:ext uri="{FF2B5EF4-FFF2-40B4-BE49-F238E27FC236}">
              <a16:creationId xmlns:a16="http://schemas.microsoft.com/office/drawing/2014/main" id="{00000000-0008-0000-2100-000007000000}"/>
            </a:ext>
          </a:extLst>
        </xdr:cNvPr>
        <xdr:cNvSpPr txBox="1"/>
      </xdr:nvSpPr>
      <xdr:spPr>
        <a:xfrm>
          <a:off x="238125" y="16192499"/>
          <a:ext cx="4943475" cy="4371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Using a Secondary Axis for a Second Series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Sometimes you have</a:t>
          </a:r>
          <a:r>
            <a:rPr lang="en-US" sz="1100" baseline="0">
              <a:solidFill>
                <a:srgbClr val="000000"/>
              </a:solidFill>
              <a:latin typeface="+mn-lt"/>
              <a:ea typeface="+mn-ea"/>
              <a:cs typeface="+mn-cs"/>
            </a:rPr>
            <a:t> two series of very different magnitudes that you want to plot on a single chart. If you use the </a:t>
          </a:r>
          <a:r>
            <a:rPr lang="en-US" sz="1100" i="1" baseline="0">
              <a:solidFill>
                <a:srgbClr val="000000"/>
              </a:solidFill>
              <a:latin typeface="+mn-lt"/>
              <a:ea typeface="+mn-ea"/>
              <a:cs typeface="+mn-cs"/>
            </a:rPr>
            <a:t>same </a:t>
          </a:r>
          <a:r>
            <a:rPr lang="en-US" sz="1100" i="0" baseline="0">
              <a:solidFill>
                <a:srgbClr val="000000"/>
              </a:solidFill>
              <a:latin typeface="+mn-lt"/>
              <a:ea typeface="+mn-ea"/>
              <a:cs typeface="+mn-cs"/>
            </a:rPr>
            <a:t>vertical axis for both series, the one with the smaller magnitudes will be swamped by the other series; it will barely show up. However, you can plot either series with a </a:t>
          </a:r>
          <a:r>
            <a:rPr lang="en-US" sz="1100" i="1" baseline="0">
              <a:solidFill>
                <a:srgbClr val="000000"/>
              </a:solidFill>
              <a:latin typeface="+mn-lt"/>
              <a:ea typeface="+mn-ea"/>
              <a:cs typeface="+mn-cs"/>
            </a:rPr>
            <a:t>secondary</a:t>
          </a:r>
          <a:r>
            <a:rPr lang="en-US" sz="1100" i="0" baseline="0">
              <a:solidFill>
                <a:srgbClr val="000000"/>
              </a:solidFill>
              <a:latin typeface="+mn-lt"/>
              <a:ea typeface="+mn-ea"/>
              <a:cs typeface="+mn-cs"/>
            </a:rPr>
            <a:t> axis, which appears to the right of the chart.</a:t>
          </a:r>
        </a:p>
        <a:p>
          <a:endParaRPr lang="en-US" sz="1100" i="0" baseline="0">
            <a:solidFill>
              <a:srgbClr val="000000"/>
            </a:solidFill>
            <a:effectLst/>
            <a:latin typeface="+mn-lt"/>
            <a:ea typeface="+mn-ea"/>
            <a:cs typeface="+mn-cs"/>
          </a:endParaRPr>
        </a:p>
        <a:p>
          <a:r>
            <a:rPr lang="en-US" sz="1100" i="0" baseline="0">
              <a:solidFill>
                <a:srgbClr val="000000"/>
              </a:solidFill>
              <a:effectLst/>
              <a:latin typeface="+mn-lt"/>
              <a:ea typeface="+mn-ea"/>
              <a:cs typeface="+mn-cs"/>
            </a:rPr>
            <a:t>It is actually very easy. The chart to the right plots both sales series on a single vertical axis, so the much smaller Sales1 series hugs the horizontal axis. To create a secondary axis, right-click the series you want on the secondary axis, select Format Data Series, and select the Secondary Axis option.</a:t>
          </a:r>
        </a:p>
        <a:p>
          <a:endParaRPr lang="en-US" sz="1100" i="0" baseline="0">
            <a:solidFill>
              <a:srgbClr val="000000"/>
            </a:solidFill>
            <a:effectLst/>
            <a:latin typeface="+mn-lt"/>
            <a:ea typeface="+mn-ea"/>
            <a:cs typeface="+mn-cs"/>
          </a:endParaRPr>
        </a:p>
        <a:p>
          <a:r>
            <a:rPr lang="en-US" sz="1100" i="0" baseline="0">
              <a:solidFill>
                <a:srgbClr val="000000"/>
              </a:solidFill>
              <a:effectLst/>
              <a:latin typeface="+mn-lt"/>
              <a:ea typeface="+mn-ea"/>
              <a:cs typeface="+mn-cs"/>
            </a:rPr>
            <a:t>Try it! Using the chart to the right, put the Sales1 series on a secondary axis.</a:t>
          </a:r>
        </a:p>
        <a:p>
          <a:endParaRPr lang="en-US" sz="1100" i="0" baseline="0">
            <a:solidFill>
              <a:srgbClr val="000000"/>
            </a:solidFill>
            <a:effectLst/>
            <a:latin typeface="+mn-lt"/>
            <a:ea typeface="+mn-ea"/>
            <a:cs typeface="+mn-cs"/>
          </a:endParaRPr>
        </a:p>
        <a:p>
          <a:r>
            <a:rPr lang="en-US" sz="1100" b="1" i="0" baseline="0">
              <a:solidFill>
                <a:srgbClr val="000000"/>
              </a:solidFill>
              <a:effectLst/>
              <a:latin typeface="+mn-lt"/>
              <a:ea typeface="+mn-ea"/>
              <a:cs typeface="+mn-cs"/>
            </a:rPr>
            <a:t>Note:</a:t>
          </a:r>
          <a:r>
            <a:rPr lang="en-US" sz="1100" i="0" baseline="0">
              <a:solidFill>
                <a:srgbClr val="000000"/>
              </a:solidFill>
              <a:effectLst/>
              <a:latin typeface="+mn-lt"/>
              <a:ea typeface="+mn-ea"/>
              <a:cs typeface="+mn-cs"/>
            </a:rPr>
            <a:t> You can do this with multiple series, but it is most common when plotting only two series. If there are more than two series and you assign at least one of them to a secondary axus, it is difficult to tell which series goes with which axis. </a:t>
          </a:r>
          <a:endParaRPr lang="en-US">
            <a:solidFill>
              <a:srgbClr val="000000"/>
            </a:solidFill>
            <a:effectLst/>
          </a:endParaRPr>
        </a:p>
        <a:p>
          <a:endParaRPr lang="en-US">
            <a:solidFill>
              <a:srgbClr val="000000"/>
            </a:solidFill>
          </a:endParaRPr>
        </a:p>
      </xdr:txBody>
    </xdr:sp>
    <xdr:clientData/>
  </xdr:twoCellAnchor>
  <xdr:twoCellAnchor>
    <xdr:from>
      <xdr:col>1</xdr:col>
      <xdr:colOff>0</xdr:colOff>
      <xdr:row>56</xdr:row>
      <xdr:rowOff>0</xdr:rowOff>
    </xdr:from>
    <xdr:to>
      <xdr:col>9</xdr:col>
      <xdr:colOff>9525</xdr:colOff>
      <xdr:row>84</xdr:row>
      <xdr:rowOff>0</xdr:rowOff>
    </xdr:to>
    <xdr:sp macro="" textlink="">
      <xdr:nvSpPr>
        <xdr:cNvPr id="8" name="TextBox 7">
          <a:extLst>
            <a:ext uri="{FF2B5EF4-FFF2-40B4-BE49-F238E27FC236}">
              <a16:creationId xmlns:a16="http://schemas.microsoft.com/office/drawing/2014/main" id="{00000000-0008-0000-2100-000008000000}"/>
            </a:ext>
          </a:extLst>
        </xdr:cNvPr>
        <xdr:cNvSpPr txBox="1"/>
      </xdr:nvSpPr>
      <xdr:spPr>
        <a:xfrm>
          <a:off x="238125" y="10668000"/>
          <a:ext cx="4943475" cy="5334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Switching the Roles of Rows and Columns and Changing the Chart Type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data set to the right contains sales data for four</a:t>
          </a:r>
          <a:r>
            <a:rPr lang="en-US" sz="1100" baseline="0">
              <a:solidFill>
                <a:srgbClr val="000000"/>
              </a:solidFill>
              <a:latin typeface="+mn-lt"/>
              <a:ea typeface="+mn-ea"/>
              <a:cs typeface="+mn-cs"/>
            </a:rPr>
            <a:t> </a:t>
          </a:r>
          <a:r>
            <a:rPr lang="en-US" sz="1100">
              <a:solidFill>
                <a:srgbClr val="000000"/>
              </a:solidFill>
              <a:latin typeface="+mn-lt"/>
              <a:ea typeface="+mn-ea"/>
              <a:cs typeface="+mn-cs"/>
            </a:rPr>
            <a:t>products in</a:t>
          </a:r>
          <a:r>
            <a:rPr lang="en-US" sz="1100" baseline="0">
              <a:solidFill>
                <a:srgbClr val="000000"/>
              </a:solidFill>
              <a:latin typeface="+mn-lt"/>
              <a:ea typeface="+mn-ea"/>
              <a:cs typeface="+mn-cs"/>
            </a:rPr>
            <a:t> six regions. You can select the entire gray range and insert a line chart. But what are the series? By default, Excel creates a line for each product, with the region labels on the horizontal axis. That is, it guesses that the </a:t>
          </a:r>
          <a:r>
            <a:rPr lang="en-US" sz="1100" i="1" baseline="0">
              <a:solidFill>
                <a:srgbClr val="000000"/>
              </a:solidFill>
              <a:latin typeface="+mn-lt"/>
              <a:ea typeface="+mn-ea"/>
              <a:cs typeface="+mn-cs"/>
            </a:rPr>
            <a:t>columns</a:t>
          </a:r>
          <a:r>
            <a:rPr lang="en-US" sz="1100" i="0" baseline="0">
              <a:solidFill>
                <a:srgbClr val="000000"/>
              </a:solidFill>
              <a:latin typeface="+mn-lt"/>
              <a:ea typeface="+mn-ea"/>
              <a:cs typeface="+mn-cs"/>
            </a:rPr>
            <a:t> are the series. Suppose you would rather have the </a:t>
          </a:r>
          <a:r>
            <a:rPr lang="en-US" sz="1100" i="1" baseline="0">
              <a:solidFill>
                <a:srgbClr val="000000"/>
              </a:solidFill>
              <a:latin typeface="+mn-lt"/>
              <a:ea typeface="+mn-ea"/>
              <a:cs typeface="+mn-cs"/>
            </a:rPr>
            <a:t>rows </a:t>
          </a:r>
          <a:r>
            <a:rPr lang="en-US" sz="1100" i="0" baseline="0">
              <a:solidFill>
                <a:srgbClr val="000000"/>
              </a:solidFill>
              <a:latin typeface="+mn-lt"/>
              <a:ea typeface="+mn-ea"/>
              <a:cs typeface="+mn-cs"/>
            </a:rPr>
            <a:t>as the series, that is, you would rather have a line for each region. This is easy.</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switch the roles of rows and columns: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Select the chart and click the </a:t>
          </a:r>
          <a:r>
            <a:rPr lang="en-US" sz="1100" b="1" i="0" baseline="0">
              <a:solidFill>
                <a:srgbClr val="000000"/>
              </a:solidFill>
              <a:latin typeface="+mn-lt"/>
              <a:ea typeface="+mn-ea"/>
              <a:cs typeface="+mn-cs"/>
            </a:rPr>
            <a:t>Switch Row/Column </a:t>
          </a:r>
          <a:r>
            <a:rPr lang="en-US" sz="1100" i="0" baseline="0">
              <a:solidFill>
                <a:srgbClr val="000000"/>
              </a:solidFill>
              <a:latin typeface="+mn-lt"/>
              <a:ea typeface="+mn-ea"/>
              <a:cs typeface="+mn-cs"/>
            </a:rPr>
            <a:t>button on the Chart Tools Design ribbon.</a:t>
          </a:r>
        </a:p>
        <a:p>
          <a:endParaRPr lang="en-US" sz="1100" i="0" baseline="0">
            <a:solidFill>
              <a:srgbClr val="000000"/>
            </a:solidFill>
            <a:latin typeface="+mn-lt"/>
            <a:ea typeface="+mn-ea"/>
            <a:cs typeface="+mn-cs"/>
          </a:endParaRPr>
        </a:p>
        <a:p>
          <a:r>
            <a:rPr lang="en-US" sz="1100">
              <a:solidFill>
                <a:srgbClr val="000000"/>
              </a:solidFill>
              <a:effectLst/>
              <a:latin typeface="+mn-lt"/>
              <a:ea typeface="+mn-ea"/>
              <a:cs typeface="+mn-cs"/>
            </a:rPr>
            <a:t>Try it! Create a column chart of the first</a:t>
          </a:r>
          <a:r>
            <a:rPr lang="en-US" sz="1100" baseline="0">
              <a:solidFill>
                <a:srgbClr val="000000"/>
              </a:solidFill>
              <a:effectLst/>
              <a:latin typeface="+mn-lt"/>
              <a:ea typeface="+mn-ea"/>
              <a:cs typeface="+mn-cs"/>
            </a:rPr>
            <a:t> subtype for the monthly data in the gray range to the right, where each series corresponds to a time series for a particular product.</a:t>
          </a:r>
          <a:endParaRPr lang="en-US">
            <a:solidFill>
              <a:srgbClr val="000000"/>
            </a:solidFill>
            <a:effectLst/>
          </a:endParaRP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Sometimes you change your mind and want to have another chart type.</a:t>
          </a:r>
          <a:endParaRPr lang="en-US">
            <a:solidFill>
              <a:srgbClr val="000000"/>
            </a:solidFill>
            <a:effectLst/>
          </a:endParaRP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To change the chart type:</a:t>
          </a:r>
          <a:endParaRPr lang="en-US">
            <a:solidFill>
              <a:srgbClr val="000000"/>
            </a:solidFill>
            <a:effectLst/>
          </a:endParaRP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Select the chart and click the </a:t>
          </a:r>
          <a:r>
            <a:rPr lang="en-US" sz="1100" b="1" baseline="0">
              <a:solidFill>
                <a:srgbClr val="000000"/>
              </a:solidFill>
              <a:effectLst/>
              <a:latin typeface="+mn-lt"/>
              <a:ea typeface="+mn-ea"/>
              <a:cs typeface="+mn-cs"/>
            </a:rPr>
            <a:t>Change Chart Type </a:t>
          </a:r>
          <a:r>
            <a:rPr lang="en-US" sz="1100" b="0" baseline="0">
              <a:solidFill>
                <a:srgbClr val="000000"/>
              </a:solidFill>
              <a:effectLst/>
              <a:latin typeface="+mn-lt"/>
              <a:ea typeface="+mn-ea"/>
              <a:cs typeface="+mn-cs"/>
            </a:rPr>
            <a:t>button on the Chart Tools Design ribbon.</a:t>
          </a:r>
          <a:endParaRPr lang="en-US">
            <a:solidFill>
              <a:srgbClr val="000000"/>
            </a:solidFill>
            <a:effectLst/>
          </a:endParaRPr>
        </a:p>
        <a:p>
          <a:endParaRPr lang="en-US" sz="1100" b="0" baseline="0">
            <a:solidFill>
              <a:srgbClr val="000000"/>
            </a:solidFill>
            <a:effectLst/>
            <a:latin typeface="+mn-lt"/>
            <a:ea typeface="+mn-ea"/>
            <a:cs typeface="+mn-cs"/>
          </a:endParaRPr>
        </a:p>
        <a:p>
          <a:r>
            <a:rPr lang="en-US" sz="1100" b="0" baseline="0">
              <a:solidFill>
                <a:srgbClr val="000000"/>
              </a:solidFill>
              <a:effectLst/>
              <a:latin typeface="+mn-lt"/>
              <a:ea typeface="+mn-ea"/>
              <a:cs typeface="+mn-cs"/>
            </a:rPr>
            <a:t>Try it! Change the column chart you just created to a line chart. Make sure each series still corresponds to a product.</a:t>
          </a:r>
          <a:endParaRPr lang="en-US">
            <a:solidFill>
              <a:srgbClr val="000000"/>
            </a:solidFill>
            <a:effectLst/>
          </a:endParaRPr>
        </a:p>
        <a:p>
          <a:endParaRPr lang="en-US">
            <a:solidFill>
              <a:srgbClr val="000000"/>
            </a:solidFill>
          </a:endParaRPr>
        </a:p>
      </xdr:txBody>
    </xdr:sp>
    <xdr:clientData/>
  </xdr:twoCellAnchor>
  <xdr:twoCellAnchor>
    <xdr:from>
      <xdr:col>13</xdr:col>
      <xdr:colOff>4762</xdr:colOff>
      <xdr:row>2</xdr:row>
      <xdr:rowOff>9525</xdr:rowOff>
    </xdr:from>
    <xdr:to>
      <xdr:col>20</xdr:col>
      <xdr:colOff>309562</xdr:colOff>
      <xdr:row>16</xdr:row>
      <xdr:rowOff>85725</xdr:rowOff>
    </xdr:to>
    <xdr:graphicFrame macro="">
      <xdr:nvGraphicFramePr>
        <xdr:cNvPr id="10" name="Chart 9">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14287</xdr:colOff>
      <xdr:row>20</xdr:row>
      <xdr:rowOff>0</xdr:rowOff>
    </xdr:from>
    <xdr:to>
      <xdr:col>21</xdr:col>
      <xdr:colOff>319087</xdr:colOff>
      <xdr:row>34</xdr:row>
      <xdr:rowOff>76200</xdr:rowOff>
    </xdr:to>
    <xdr:graphicFrame macro="">
      <xdr:nvGraphicFramePr>
        <xdr:cNvPr id="11" name="Chart 10">
          <a:extLst>
            <a:ext uri="{FF2B5EF4-FFF2-40B4-BE49-F238E27FC236}">
              <a16:creationId xmlns:a16="http://schemas.microsoft.com/office/drawing/2014/main" id="{00000000-0008-0000-2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4762</xdr:colOff>
      <xdr:row>39</xdr:row>
      <xdr:rowOff>28575</xdr:rowOff>
    </xdr:from>
    <xdr:to>
      <xdr:col>16</xdr:col>
      <xdr:colOff>490537</xdr:colOff>
      <xdr:row>53</xdr:row>
      <xdr:rowOff>180975</xdr:rowOff>
    </xdr:to>
    <xdr:graphicFrame macro="">
      <xdr:nvGraphicFramePr>
        <xdr:cNvPr id="12" name="Chart 11">
          <a:extLst>
            <a:ext uri="{FF2B5EF4-FFF2-40B4-BE49-F238E27FC236}">
              <a16:creationId xmlns:a16="http://schemas.microsoft.com/office/drawing/2014/main" id="{00000000-0008-0000-2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4762</xdr:colOff>
      <xdr:row>56</xdr:row>
      <xdr:rowOff>9525</xdr:rowOff>
    </xdr:from>
    <xdr:to>
      <xdr:col>22</xdr:col>
      <xdr:colOff>342900</xdr:colOff>
      <xdr:row>68</xdr:row>
      <xdr:rowOff>180975</xdr:rowOff>
    </xdr:to>
    <xdr:graphicFrame macro="">
      <xdr:nvGraphicFramePr>
        <xdr:cNvPr id="13" name="Chart 12">
          <a:extLst>
            <a:ext uri="{FF2B5EF4-FFF2-40B4-BE49-F238E27FC236}">
              <a16:creationId xmlns:a16="http://schemas.microsoft.com/office/drawing/2014/main" id="{00000000-0008-0000-2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14287</xdr:colOff>
      <xdr:row>85</xdr:row>
      <xdr:rowOff>9525</xdr:rowOff>
    </xdr:from>
    <xdr:to>
      <xdr:col>21</xdr:col>
      <xdr:colOff>319087</xdr:colOff>
      <xdr:row>99</xdr:row>
      <xdr:rowOff>85725</xdr:rowOff>
    </xdr:to>
    <xdr:graphicFrame macro="">
      <xdr:nvGraphicFramePr>
        <xdr:cNvPr id="14" name="Chart 13">
          <a:extLst>
            <a:ext uri="{FF2B5EF4-FFF2-40B4-BE49-F238E27FC236}">
              <a16:creationId xmlns:a16="http://schemas.microsoft.com/office/drawing/2014/main" id="{00000000-0008-0000-2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0</xdr:colOff>
      <xdr:row>110</xdr:row>
      <xdr:rowOff>0</xdr:rowOff>
    </xdr:from>
    <xdr:to>
      <xdr:col>24</xdr:col>
      <xdr:colOff>32899</xdr:colOff>
      <xdr:row>124</xdr:row>
      <xdr:rowOff>9525</xdr:rowOff>
    </xdr:to>
    <xdr:pic>
      <xdr:nvPicPr>
        <xdr:cNvPr id="15" name="Picture 14" descr="C:\Users\Chris\Dropbox\ExcelNow\Images\SelectDataSource.gif">
          <a:extLst>
            <a:ext uri="{FF2B5EF4-FFF2-40B4-BE49-F238E27FC236}">
              <a16:creationId xmlns:a16="http://schemas.microsoft.com/office/drawing/2014/main" id="{00000000-0008-0000-21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944100" y="20955000"/>
          <a:ext cx="4909699"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4762</xdr:colOff>
      <xdr:row>117</xdr:row>
      <xdr:rowOff>0</xdr:rowOff>
    </xdr:from>
    <xdr:to>
      <xdr:col>15</xdr:col>
      <xdr:colOff>323850</xdr:colOff>
      <xdr:row>128</xdr:row>
      <xdr:rowOff>123825</xdr:rowOff>
    </xdr:to>
    <xdr:graphicFrame macro="">
      <xdr:nvGraphicFramePr>
        <xdr:cNvPr id="16" name="Chart 15">
          <a:extLst>
            <a:ext uri="{FF2B5EF4-FFF2-40B4-BE49-F238E27FC236}">
              <a16:creationId xmlns:a16="http://schemas.microsoft.com/office/drawing/2014/main" id="{00000000-0008-0000-2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4762</xdr:colOff>
      <xdr:row>131</xdr:row>
      <xdr:rowOff>0</xdr:rowOff>
    </xdr:from>
    <xdr:to>
      <xdr:col>21</xdr:col>
      <xdr:colOff>309562</xdr:colOff>
      <xdr:row>145</xdr:row>
      <xdr:rowOff>76200</xdr:rowOff>
    </xdr:to>
    <xdr:graphicFrame macro="">
      <xdr:nvGraphicFramePr>
        <xdr:cNvPr id="17" name="Chart 16">
          <a:extLst>
            <a:ext uri="{FF2B5EF4-FFF2-40B4-BE49-F238E27FC236}">
              <a16:creationId xmlns:a16="http://schemas.microsoft.com/office/drawing/2014/main" id="{00000000-0008-0000-2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25</xdr:row>
      <xdr:rowOff>19050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238125" y="380999"/>
          <a:ext cx="4876800" cy="440055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Chart Types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When you create a chart in Excel, you have to choose the chart type, and there are plenty to choose from. The most common types, the ones you have probably used, are column charts, line charts, pie charts, and scatter charts. There are also</a:t>
          </a:r>
          <a:r>
            <a:rPr lang="en-US" sz="1100" baseline="0">
              <a:solidFill>
                <a:srgbClr val="000000"/>
              </a:solidFill>
              <a:latin typeface="+mn-lt"/>
              <a:ea typeface="+mn-ea"/>
              <a:cs typeface="+mn-cs"/>
            </a:rPr>
            <a:t> several new types of charts introduced in Excel 2016 that you should be aware of. </a:t>
          </a:r>
          <a:r>
            <a:rPr lang="en-US" sz="1100">
              <a:solidFill>
                <a:srgbClr val="000000"/>
              </a:solidFill>
              <a:latin typeface="+mn-lt"/>
              <a:ea typeface="+mn-ea"/>
              <a:cs typeface="+mn-cs"/>
            </a:rPr>
            <a:t>Of course,</a:t>
          </a:r>
          <a:r>
            <a:rPr lang="en-US" sz="1100" baseline="0">
              <a:solidFill>
                <a:srgbClr val="000000"/>
              </a:solidFill>
              <a:latin typeface="+mn-lt"/>
              <a:ea typeface="+mn-ea"/>
              <a:cs typeface="+mn-cs"/>
            </a:rPr>
            <a:t> the appropriate chart type depends on the type of data you have. For example, line charts are especially useful for time series data, and scatter charts are useful for exploring relationships between two columns of data.</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This topic briefly explores the various chart types. Based on the information provided here, you can then experiment with your own data. Just be aware that it is easy to change the chart type once you have created a chart. Just select the chart, click the Change Chart Type button on the Chart Tools Design ribbon, and choose a chart type.</a:t>
          </a:r>
          <a:r>
            <a:rPr lang="en-US" sz="1100">
              <a:solidFill>
                <a:schemeClr val="dk1"/>
              </a:solidFill>
              <a:effectLst/>
              <a:latin typeface="+mn-lt"/>
              <a:ea typeface="+mn-ea"/>
              <a:cs typeface="+mn-cs"/>
            </a:rPr>
            <a:t>Also, you can modify an existing chart of a given type in an endless number of ways.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Before proceeding, note that when you select your data, you can always click the Recommended Charts button on the Insert ribbon. This suggests chart types that might be appropriate for your data, and you can select any of these.</a:t>
          </a:r>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xdr:txBody>
    </xdr:sp>
    <xdr:clientData/>
  </xdr:twoCellAnchor>
  <xdr:twoCellAnchor>
    <xdr:from>
      <xdr:col>1</xdr:col>
      <xdr:colOff>0</xdr:colOff>
      <xdr:row>26</xdr:row>
      <xdr:rowOff>0</xdr:rowOff>
    </xdr:from>
    <xdr:to>
      <xdr:col>9</xdr:col>
      <xdr:colOff>0</xdr:colOff>
      <xdr:row>37</xdr:row>
      <xdr:rowOff>28575</xdr:rowOff>
    </xdr:to>
    <xdr:sp macro="" textlink="">
      <xdr:nvSpPr>
        <xdr:cNvPr id="4" name="TextBox 3">
          <a:extLst>
            <a:ext uri="{FF2B5EF4-FFF2-40B4-BE49-F238E27FC236}">
              <a16:creationId xmlns:a16="http://schemas.microsoft.com/office/drawing/2014/main" id="{00000000-0008-0000-2200-000004000000}"/>
            </a:ext>
          </a:extLst>
        </xdr:cNvPr>
        <xdr:cNvSpPr txBox="1"/>
      </xdr:nvSpPr>
      <xdr:spPr>
        <a:xfrm>
          <a:off x="238125" y="4953000"/>
          <a:ext cx="4876800" cy="21240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Column (or Bar) Charts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Column charts (vertical bars) or bar charts (horizontal bars) are useful for breaking down numeric variables by categories. The example to the right is typical, where each bar shows the sales for some region. If you have two or more series, such as Q1</a:t>
          </a:r>
          <a:r>
            <a:rPr lang="en-US" sz="1100" baseline="0">
              <a:solidFill>
                <a:srgbClr val="000000"/>
              </a:solidFill>
              <a:latin typeface="+mn-lt"/>
              <a:ea typeface="+mn-ea"/>
              <a:cs typeface="+mn-cs"/>
            </a:rPr>
            <a:t> Sales, Q2 Sales, and so on, you can try any of the 2-D types. However, we don't recommend the 3-D types. Granted, the latter are fancier, but they often obscure the data. In general, we recommend keeping it simple (and this goes for the other chart types discussed below as well).</a:t>
          </a:r>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xdr:txBody>
    </xdr:sp>
    <xdr:clientData/>
  </xdr:twoCellAnchor>
  <xdr:twoCellAnchor>
    <xdr:from>
      <xdr:col>17</xdr:col>
      <xdr:colOff>0</xdr:colOff>
      <xdr:row>26</xdr:row>
      <xdr:rowOff>0</xdr:rowOff>
    </xdr:from>
    <xdr:to>
      <xdr:col>22</xdr:col>
      <xdr:colOff>561975</xdr:colOff>
      <xdr:row>35</xdr:row>
      <xdr:rowOff>114300</xdr:rowOff>
    </xdr:to>
    <xdr:graphicFrame macro="">
      <xdr:nvGraphicFramePr>
        <xdr:cNvPr id="5" name="Chart 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36</xdr:row>
      <xdr:rowOff>0</xdr:rowOff>
    </xdr:from>
    <xdr:to>
      <xdr:col>24</xdr:col>
      <xdr:colOff>304800</xdr:colOff>
      <xdr:row>45</xdr:row>
      <xdr:rowOff>114300</xdr:rowOff>
    </xdr:to>
    <xdr:graphicFrame macro="">
      <xdr:nvGraphicFramePr>
        <xdr:cNvPr id="6" name="Chart 5">
          <a:extLst>
            <a:ext uri="{FF2B5EF4-FFF2-40B4-BE49-F238E27FC236}">
              <a16:creationId xmlns:a16="http://schemas.microsoft.com/office/drawing/2014/main" id="{00000000-0008-0000-2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0</xdr:colOff>
      <xdr:row>26</xdr:row>
      <xdr:rowOff>0</xdr:rowOff>
    </xdr:from>
    <xdr:to>
      <xdr:col>13</xdr:col>
      <xdr:colOff>4019</xdr:colOff>
      <xdr:row>41</xdr:row>
      <xdr:rowOff>68580</xdr:rowOff>
    </xdr:to>
    <xdr:pic>
      <xdr:nvPicPr>
        <xdr:cNvPr id="7" name="Picture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24525" y="4953000"/>
          <a:ext cx="1832819" cy="2926080"/>
        </a:xfrm>
        <a:prstGeom prst="rect">
          <a:avLst/>
        </a:prstGeom>
      </xdr:spPr>
    </xdr:pic>
    <xdr:clientData/>
  </xdr:twoCellAnchor>
  <xdr:twoCellAnchor>
    <xdr:from>
      <xdr:col>1</xdr:col>
      <xdr:colOff>0</xdr:colOff>
      <xdr:row>46</xdr:row>
      <xdr:rowOff>0</xdr:rowOff>
    </xdr:from>
    <xdr:to>
      <xdr:col>9</xdr:col>
      <xdr:colOff>0</xdr:colOff>
      <xdr:row>54</xdr:row>
      <xdr:rowOff>28575</xdr:rowOff>
    </xdr:to>
    <xdr:sp macro="" textlink="">
      <xdr:nvSpPr>
        <xdr:cNvPr id="8" name="TextBox 7">
          <a:extLst>
            <a:ext uri="{FF2B5EF4-FFF2-40B4-BE49-F238E27FC236}">
              <a16:creationId xmlns:a16="http://schemas.microsoft.com/office/drawing/2014/main" id="{00000000-0008-0000-2200-000008000000}"/>
            </a:ext>
          </a:extLst>
        </xdr:cNvPr>
        <xdr:cNvSpPr txBox="1"/>
      </xdr:nvSpPr>
      <xdr:spPr>
        <a:xfrm>
          <a:off x="238125" y="8763000"/>
          <a:ext cx="4876800" cy="15525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Line Charts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Line charts are especially</a:t>
          </a:r>
          <a:r>
            <a:rPr lang="en-US" sz="1100" baseline="0">
              <a:solidFill>
                <a:srgbClr val="000000"/>
              </a:solidFill>
              <a:latin typeface="+mn-lt"/>
              <a:ea typeface="+mn-ea"/>
              <a:cs typeface="+mn-cs"/>
            </a:rPr>
            <a:t> useful for time series data. The example to the right shows how monthly sales have changed during a given year. We particularly like the line chart with markers (the fourth option in the top row), although you can experiment with the many different options.</a:t>
          </a:r>
          <a:endParaRPr lang="en-US" sz="1100" b="0" baseline="0">
            <a:solidFill>
              <a:srgbClr val="000000"/>
            </a:solidFill>
            <a:latin typeface="+mn-lt"/>
            <a:ea typeface="+mn-ea"/>
            <a:cs typeface="+mn-cs"/>
          </a:endParaRPr>
        </a:p>
      </xdr:txBody>
    </xdr:sp>
    <xdr:clientData/>
  </xdr:twoCellAnchor>
  <xdr:twoCellAnchor editAs="oneCell">
    <xdr:from>
      <xdr:col>10</xdr:col>
      <xdr:colOff>0</xdr:colOff>
      <xdr:row>46</xdr:row>
      <xdr:rowOff>0</xdr:rowOff>
    </xdr:from>
    <xdr:to>
      <xdr:col>13</xdr:col>
      <xdr:colOff>0</xdr:colOff>
      <xdr:row>60</xdr:row>
      <xdr:rowOff>44003</xdr:rowOff>
    </xdr:to>
    <xdr:pic>
      <xdr:nvPicPr>
        <xdr:cNvPr id="9" name="Picture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24525" y="8763000"/>
          <a:ext cx="1828800" cy="2711003"/>
        </a:xfrm>
        <a:prstGeom prst="rect">
          <a:avLst/>
        </a:prstGeom>
      </xdr:spPr>
    </xdr:pic>
    <xdr:clientData/>
  </xdr:twoCellAnchor>
  <xdr:twoCellAnchor>
    <xdr:from>
      <xdr:col>17</xdr:col>
      <xdr:colOff>0</xdr:colOff>
      <xdr:row>46</xdr:row>
      <xdr:rowOff>0</xdr:rowOff>
    </xdr:from>
    <xdr:to>
      <xdr:col>24</xdr:col>
      <xdr:colOff>304800</xdr:colOff>
      <xdr:row>58</xdr:row>
      <xdr:rowOff>0</xdr:rowOff>
    </xdr:to>
    <xdr:graphicFrame macro="">
      <xdr:nvGraphicFramePr>
        <xdr:cNvPr id="10" name="Chart 9">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61</xdr:row>
      <xdr:rowOff>0</xdr:rowOff>
    </xdr:from>
    <xdr:to>
      <xdr:col>9</xdr:col>
      <xdr:colOff>0</xdr:colOff>
      <xdr:row>72</xdr:row>
      <xdr:rowOff>28575</xdr:rowOff>
    </xdr:to>
    <xdr:sp macro="" textlink="">
      <xdr:nvSpPr>
        <xdr:cNvPr id="11" name="TextBox 10">
          <a:extLst>
            <a:ext uri="{FF2B5EF4-FFF2-40B4-BE49-F238E27FC236}">
              <a16:creationId xmlns:a16="http://schemas.microsoft.com/office/drawing/2014/main" id="{00000000-0008-0000-2200-00000B000000}"/>
            </a:ext>
          </a:extLst>
        </xdr:cNvPr>
        <xdr:cNvSpPr txBox="1"/>
      </xdr:nvSpPr>
      <xdr:spPr>
        <a:xfrm>
          <a:off x="238125" y="11620500"/>
          <a:ext cx="4876800" cy="21240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Pie Charts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Pie charts are ubiquitous,</a:t>
          </a:r>
          <a:r>
            <a:rPr lang="en-US" sz="1100" baseline="0">
              <a:solidFill>
                <a:srgbClr val="000000"/>
              </a:solidFill>
              <a:latin typeface="+mn-lt"/>
              <a:ea typeface="+mn-ea"/>
              <a:cs typeface="+mn-cs"/>
            </a:rPr>
            <a:t> appearing in magazines, newspapers, and all over the Web. They play the same roll as column or bar charts for breaking down data by categories. However, we prefer column or bar charts to any of these "circular" charts. It is sometimes hard to accurately gauge the relationships between the various pieces of the pie. For example, is one piece twice as large as another; three times as large; or what? These comparisons are more obvious in a column or bar chart.</a:t>
          </a:r>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xdr:txBody>
    </xdr:sp>
    <xdr:clientData/>
  </xdr:twoCellAnchor>
  <xdr:twoCellAnchor editAs="oneCell">
    <xdr:from>
      <xdr:col>10</xdr:col>
      <xdr:colOff>1</xdr:colOff>
      <xdr:row>61</xdr:row>
      <xdr:rowOff>0</xdr:rowOff>
    </xdr:from>
    <xdr:to>
      <xdr:col>12</xdr:col>
      <xdr:colOff>147605</xdr:colOff>
      <xdr:row>73</xdr:row>
      <xdr:rowOff>0</xdr:rowOff>
    </xdr:to>
    <xdr:pic>
      <xdr:nvPicPr>
        <xdr:cNvPr id="12" name="Picture 11">
          <a:extLst>
            <a:ext uri="{FF2B5EF4-FFF2-40B4-BE49-F238E27FC236}">
              <a16:creationId xmlns:a16="http://schemas.microsoft.com/office/drawing/2014/main" id="{00000000-0008-0000-22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724526" y="11620500"/>
          <a:ext cx="1366804" cy="2286000"/>
        </a:xfrm>
        <a:prstGeom prst="rect">
          <a:avLst/>
        </a:prstGeom>
      </xdr:spPr>
    </xdr:pic>
    <xdr:clientData/>
  </xdr:twoCellAnchor>
  <xdr:twoCellAnchor>
    <xdr:from>
      <xdr:col>17</xdr:col>
      <xdr:colOff>0</xdr:colOff>
      <xdr:row>61</xdr:row>
      <xdr:rowOff>0</xdr:rowOff>
    </xdr:from>
    <xdr:to>
      <xdr:col>22</xdr:col>
      <xdr:colOff>142875</xdr:colOff>
      <xdr:row>70</xdr:row>
      <xdr:rowOff>114300</xdr:rowOff>
    </xdr:to>
    <xdr:graphicFrame macro="">
      <xdr:nvGraphicFramePr>
        <xdr:cNvPr id="13" name="Chart 12">
          <a:extLst>
            <a:ext uri="{FF2B5EF4-FFF2-40B4-BE49-F238E27FC236}">
              <a16:creationId xmlns:a16="http://schemas.microsoft.com/office/drawing/2014/main" id="{00000000-0008-0000-2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74</xdr:row>
      <xdr:rowOff>0</xdr:rowOff>
    </xdr:from>
    <xdr:to>
      <xdr:col>9</xdr:col>
      <xdr:colOff>0</xdr:colOff>
      <xdr:row>87</xdr:row>
      <xdr:rowOff>171450</xdr:rowOff>
    </xdr:to>
    <xdr:sp macro="" textlink="">
      <xdr:nvSpPr>
        <xdr:cNvPr id="14" name="TextBox 13">
          <a:extLst>
            <a:ext uri="{FF2B5EF4-FFF2-40B4-BE49-F238E27FC236}">
              <a16:creationId xmlns:a16="http://schemas.microsoft.com/office/drawing/2014/main" id="{00000000-0008-0000-2200-00000E000000}"/>
            </a:ext>
          </a:extLst>
        </xdr:cNvPr>
        <xdr:cNvSpPr txBox="1"/>
      </xdr:nvSpPr>
      <xdr:spPr>
        <a:xfrm>
          <a:off x="238125" y="14097000"/>
          <a:ext cx="4876800" cy="264795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Scatter Charts and Bubble</a:t>
          </a:r>
          <a:r>
            <a:rPr lang="en-US" sz="1100" b="1" baseline="0">
              <a:solidFill>
                <a:srgbClr val="000000"/>
              </a:solidFill>
              <a:latin typeface="+mn-lt"/>
              <a:ea typeface="+mn-ea"/>
              <a:cs typeface="+mn-cs"/>
            </a:rPr>
            <a:t> Charts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Scatter charts are used to examine</a:t>
          </a:r>
          <a:r>
            <a:rPr lang="en-US" sz="1100" baseline="0">
              <a:solidFill>
                <a:srgbClr val="000000"/>
              </a:solidFill>
              <a:latin typeface="+mn-lt"/>
              <a:ea typeface="+mn-ea"/>
              <a:cs typeface="+mn-cs"/>
            </a:rPr>
            <a:t> the relationship (if any) between two columns of data. The example to the right lists the amount spent on culture and the amount spent on sports for a sample of families. The scatter chart indicates a negative relationship between these two variables.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A special type of scatter chart, a bubble chart, allows you to add a third dimension. The bubble chart to the right sizes each bubble in proportion to the family's salary. To create it, you can start with a regular scatter chart, then change it to a bubble chart, click the Select Data from the Chart Tools Design ribbon, and enter the range for the bubble sizes.</a:t>
          </a:r>
        </a:p>
      </xdr:txBody>
    </xdr:sp>
    <xdr:clientData/>
  </xdr:twoCellAnchor>
  <xdr:twoCellAnchor editAs="oneCell">
    <xdr:from>
      <xdr:col>10</xdr:col>
      <xdr:colOff>0</xdr:colOff>
      <xdr:row>74</xdr:row>
      <xdr:rowOff>0</xdr:rowOff>
    </xdr:from>
    <xdr:to>
      <xdr:col>12</xdr:col>
      <xdr:colOff>196538</xdr:colOff>
      <xdr:row>85</xdr:row>
      <xdr:rowOff>85725</xdr:rowOff>
    </xdr:to>
    <xdr:pic>
      <xdr:nvPicPr>
        <xdr:cNvPr id="15" name="Picture 14">
          <a:extLst>
            <a:ext uri="{FF2B5EF4-FFF2-40B4-BE49-F238E27FC236}">
              <a16:creationId xmlns:a16="http://schemas.microsoft.com/office/drawing/2014/main" id="{00000000-0008-0000-22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724525" y="14097000"/>
          <a:ext cx="1415738" cy="2181225"/>
        </a:xfrm>
        <a:prstGeom prst="rect">
          <a:avLst/>
        </a:prstGeom>
      </xdr:spPr>
    </xdr:pic>
    <xdr:clientData/>
  </xdr:twoCellAnchor>
  <xdr:twoCellAnchor>
    <xdr:from>
      <xdr:col>17</xdr:col>
      <xdr:colOff>0</xdr:colOff>
      <xdr:row>74</xdr:row>
      <xdr:rowOff>0</xdr:rowOff>
    </xdr:from>
    <xdr:to>
      <xdr:col>23</xdr:col>
      <xdr:colOff>180975</xdr:colOff>
      <xdr:row>87</xdr:row>
      <xdr:rowOff>0</xdr:rowOff>
    </xdr:to>
    <xdr:graphicFrame macro="">
      <xdr:nvGraphicFramePr>
        <xdr:cNvPr id="16" name="Chart 15">
          <a:extLst>
            <a:ext uri="{FF2B5EF4-FFF2-40B4-BE49-F238E27FC236}">
              <a16:creationId xmlns:a16="http://schemas.microsoft.com/office/drawing/2014/main" id="{00000000-0008-0000-2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89</xdr:row>
      <xdr:rowOff>0</xdr:rowOff>
    </xdr:from>
    <xdr:to>
      <xdr:col>23</xdr:col>
      <xdr:colOff>180975</xdr:colOff>
      <xdr:row>102</xdr:row>
      <xdr:rowOff>0</xdr:rowOff>
    </xdr:to>
    <xdr:graphicFrame macro="">
      <xdr:nvGraphicFramePr>
        <xdr:cNvPr id="17" name="Chart 16">
          <a:extLst>
            <a:ext uri="{FF2B5EF4-FFF2-40B4-BE49-F238E27FC236}">
              <a16:creationId xmlns:a16="http://schemas.microsoft.com/office/drawing/2014/main" id="{00000000-0008-0000-2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103</xdr:row>
      <xdr:rowOff>0</xdr:rowOff>
    </xdr:from>
    <xdr:to>
      <xdr:col>9</xdr:col>
      <xdr:colOff>0</xdr:colOff>
      <xdr:row>131</xdr:row>
      <xdr:rowOff>28576</xdr:rowOff>
    </xdr:to>
    <xdr:sp macro="" textlink="">
      <xdr:nvSpPr>
        <xdr:cNvPr id="18" name="TextBox 17">
          <a:extLst>
            <a:ext uri="{FF2B5EF4-FFF2-40B4-BE49-F238E27FC236}">
              <a16:creationId xmlns:a16="http://schemas.microsoft.com/office/drawing/2014/main" id="{00000000-0008-0000-2200-000012000000}"/>
            </a:ext>
          </a:extLst>
        </xdr:cNvPr>
        <xdr:cNvSpPr txBox="1"/>
      </xdr:nvSpPr>
      <xdr:spPr>
        <a:xfrm>
          <a:off x="238125" y="19621500"/>
          <a:ext cx="4876800" cy="53625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Histograms and Box-Whisker Charts (introduced in Excel 2016)</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 histogram is a special type of column chart for showing</a:t>
          </a:r>
          <a:r>
            <a:rPr lang="en-US" sz="1100" baseline="0">
              <a:solidFill>
                <a:srgbClr val="000000"/>
              </a:solidFill>
              <a:latin typeface="+mn-lt"/>
              <a:ea typeface="+mn-ea"/>
              <a:cs typeface="+mn-cs"/>
            </a:rPr>
            <a:t> the distribution of data. The data are first "binned," that is, separated into categories, and then the histogram shows the count (or percentage) of values in each bin. The Excel histograms use automatic bins, depending on the number of data values, but you can right-click the horizontal axis values, select Format Axis, and modify the bins in a number of ways. For the salary data to the right, four bins were chosen automatically, with the limits shown on the horizontal axis. Regardless of the exact bins chosen, however, the histogram shows that salaries are skewed to the right.</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Box and Whisker charts are useful for comparing the distributions of some variable across two or more groups. The example to the right compares salaries of males and females. The height of each box extends from the first to the third quartiles (the middle half of the data), the line inside the box is the median, the x inside the box is the mean, and the lines from the box indicate the lows and highs of the data. (More precise definitions can be found in statistics books.) This particular chart clearly indicates that male salaries tend to be higher and more spread out than female salaries.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A special type of histogram is the Pareto chart (the second button in the top row of options). It is useful for showing the number, and cumulative number, of "events" from different causes. The example below and to the right shows the number of failures from various causes. The bars in a Pareto chart always decrease from left to the right, so that the most likely causes are to the left.</a:t>
          </a:r>
        </a:p>
        <a:p>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xdr:txBody>
    </xdr:sp>
    <xdr:clientData/>
  </xdr:twoCellAnchor>
  <xdr:twoCellAnchor editAs="oneCell">
    <xdr:from>
      <xdr:col>10</xdr:col>
      <xdr:colOff>1</xdr:colOff>
      <xdr:row>103</xdr:row>
      <xdr:rowOff>1</xdr:rowOff>
    </xdr:from>
    <xdr:to>
      <xdr:col>12</xdr:col>
      <xdr:colOff>298421</xdr:colOff>
      <xdr:row>112</xdr:row>
      <xdr:rowOff>1</xdr:rowOff>
    </xdr:to>
    <xdr:pic>
      <xdr:nvPicPr>
        <xdr:cNvPr id="19" name="Picture 18">
          <a:extLst>
            <a:ext uri="{FF2B5EF4-FFF2-40B4-BE49-F238E27FC236}">
              <a16:creationId xmlns:a16="http://schemas.microsoft.com/office/drawing/2014/main" id="{00000000-0008-0000-22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24526" y="19621501"/>
          <a:ext cx="1517620" cy="1714500"/>
        </a:xfrm>
        <a:prstGeom prst="rect">
          <a:avLst/>
        </a:prstGeom>
      </xdr:spPr>
    </xdr:pic>
    <xdr:clientData/>
  </xdr:twoCellAnchor>
  <xdr:twoCellAnchor>
    <xdr:from>
      <xdr:col>17</xdr:col>
      <xdr:colOff>0</xdr:colOff>
      <xdr:row>102</xdr:row>
      <xdr:rowOff>190499</xdr:rowOff>
    </xdr:from>
    <xdr:to>
      <xdr:col>24</xdr:col>
      <xdr:colOff>238125</xdr:colOff>
      <xdr:row>116</xdr:row>
      <xdr:rowOff>47624</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00000000-0008-0000-2200-000014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0287000" y="19621499"/>
              <a:ext cx="4505325" cy="252412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17</xdr:col>
      <xdr:colOff>0</xdr:colOff>
      <xdr:row>117</xdr:row>
      <xdr:rowOff>0</xdr:rowOff>
    </xdr:from>
    <xdr:to>
      <xdr:col>24</xdr:col>
      <xdr:colOff>304800</xdr:colOff>
      <xdr:row>131</xdr:row>
      <xdr:rowOff>76200</xdr:rowOff>
    </xdr:to>
    <mc:AlternateContent xmlns:mc="http://schemas.openxmlformats.org/markup-compatibility/2006">
      <mc:Choice xmlns:cx1="http://schemas.microsoft.com/office/drawing/2015/9/8/chartex" Requires="cx1">
        <xdr:graphicFrame macro="">
          <xdr:nvGraphicFramePr>
            <xdr:cNvPr id="21" name="Chart 20">
              <a:extLst>
                <a:ext uri="{FF2B5EF4-FFF2-40B4-BE49-F238E27FC236}">
                  <a16:creationId xmlns:a16="http://schemas.microsoft.com/office/drawing/2014/main" id="{00000000-0008-0000-2200-000015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10287000" y="2228850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0</xdr:colOff>
      <xdr:row>148</xdr:row>
      <xdr:rowOff>1</xdr:rowOff>
    </xdr:from>
    <xdr:to>
      <xdr:col>9</xdr:col>
      <xdr:colOff>0</xdr:colOff>
      <xdr:row>157</xdr:row>
      <xdr:rowOff>38101</xdr:rowOff>
    </xdr:to>
    <xdr:sp macro="" textlink="">
      <xdr:nvSpPr>
        <xdr:cNvPr id="22" name="TextBox 21">
          <a:extLst>
            <a:ext uri="{FF2B5EF4-FFF2-40B4-BE49-F238E27FC236}">
              <a16:creationId xmlns:a16="http://schemas.microsoft.com/office/drawing/2014/main" id="{00000000-0008-0000-2200-000016000000}"/>
            </a:ext>
          </a:extLst>
        </xdr:cNvPr>
        <xdr:cNvSpPr txBox="1"/>
      </xdr:nvSpPr>
      <xdr:spPr>
        <a:xfrm>
          <a:off x="238125" y="28194001"/>
          <a:ext cx="4876800" cy="17526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Hierarchy Charts (introduced in Excel 2016)</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two chart</a:t>
          </a:r>
          <a:r>
            <a:rPr lang="en-US" sz="1100" baseline="0">
              <a:solidFill>
                <a:srgbClr val="000000"/>
              </a:solidFill>
              <a:latin typeface="+mn-lt"/>
              <a:ea typeface="+mn-ea"/>
              <a:cs typeface="+mn-cs"/>
            </a:rPr>
            <a:t> types in this category, Treemap charts and Sunburst charts, are used to break down a numeric variable by categorical variables. The example to the right breaks down average salary by gender and state. You can use these "fancy" charts if you like, but we prefer simpler charts such as column charts to show the comparisons.</a:t>
          </a:r>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xdr:txBody>
    </xdr:sp>
    <xdr:clientData/>
  </xdr:twoCellAnchor>
  <xdr:twoCellAnchor editAs="oneCell">
    <xdr:from>
      <xdr:col>10</xdr:col>
      <xdr:colOff>0</xdr:colOff>
      <xdr:row>148</xdr:row>
      <xdr:rowOff>1</xdr:rowOff>
    </xdr:from>
    <xdr:to>
      <xdr:col>12</xdr:col>
      <xdr:colOff>331871</xdr:colOff>
      <xdr:row>157</xdr:row>
      <xdr:rowOff>19051</xdr:rowOff>
    </xdr:to>
    <xdr:pic>
      <xdr:nvPicPr>
        <xdr:cNvPr id="23" name="Picture 22">
          <a:extLst>
            <a:ext uri="{FF2B5EF4-FFF2-40B4-BE49-F238E27FC236}">
              <a16:creationId xmlns:a16="http://schemas.microsoft.com/office/drawing/2014/main" id="{00000000-0008-0000-2200-00001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724525" y="28194001"/>
          <a:ext cx="1551071" cy="1733550"/>
        </a:xfrm>
        <a:prstGeom prst="rect">
          <a:avLst/>
        </a:prstGeom>
      </xdr:spPr>
    </xdr:pic>
    <xdr:clientData/>
  </xdr:twoCellAnchor>
  <xdr:twoCellAnchor>
    <xdr:from>
      <xdr:col>17</xdr:col>
      <xdr:colOff>0</xdr:colOff>
      <xdr:row>148</xdr:row>
      <xdr:rowOff>0</xdr:rowOff>
    </xdr:from>
    <xdr:to>
      <xdr:col>24</xdr:col>
      <xdr:colOff>304800</xdr:colOff>
      <xdr:row>162</xdr:row>
      <xdr:rowOff>76200</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00000000-0008-0000-2200-000018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0287000" y="2819400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17</xdr:col>
      <xdr:colOff>0</xdr:colOff>
      <xdr:row>163</xdr:row>
      <xdr:rowOff>0</xdr:rowOff>
    </xdr:from>
    <xdr:to>
      <xdr:col>24</xdr:col>
      <xdr:colOff>304800</xdr:colOff>
      <xdr:row>177</xdr:row>
      <xdr:rowOff>76200</xdr:rowOff>
    </xdr:to>
    <mc:AlternateContent xmlns:mc="http://schemas.openxmlformats.org/markup-compatibility/2006">
      <mc:Choice xmlns:cx1="http://schemas.microsoft.com/office/drawing/2015/9/8/chartex" Requires="cx1">
        <xdr:graphicFrame macro="">
          <xdr:nvGraphicFramePr>
            <xdr:cNvPr id="25" name="Chart 24">
              <a:extLst>
                <a:ext uri="{FF2B5EF4-FFF2-40B4-BE49-F238E27FC236}">
                  <a16:creationId xmlns:a16="http://schemas.microsoft.com/office/drawing/2014/main" id="{00000000-0008-0000-2200-000019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10287000" y="3105150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0</xdr:colOff>
      <xdr:row>178</xdr:row>
      <xdr:rowOff>0</xdr:rowOff>
    </xdr:from>
    <xdr:to>
      <xdr:col>9</xdr:col>
      <xdr:colOff>0</xdr:colOff>
      <xdr:row>187</xdr:row>
      <xdr:rowOff>171450</xdr:rowOff>
    </xdr:to>
    <xdr:sp macro="" textlink="">
      <xdr:nvSpPr>
        <xdr:cNvPr id="26" name="TextBox 25">
          <a:extLst>
            <a:ext uri="{FF2B5EF4-FFF2-40B4-BE49-F238E27FC236}">
              <a16:creationId xmlns:a16="http://schemas.microsoft.com/office/drawing/2014/main" id="{00000000-0008-0000-2200-00001A000000}"/>
            </a:ext>
          </a:extLst>
        </xdr:cNvPr>
        <xdr:cNvSpPr txBox="1"/>
      </xdr:nvSpPr>
      <xdr:spPr>
        <a:xfrm>
          <a:off x="238125" y="33909000"/>
          <a:ext cx="4876800" cy="188595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Waterfall Charts (introduced in Excel 2016)</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 waterfall chart is useful for showing changes,</a:t>
          </a:r>
          <a:r>
            <a:rPr lang="en-US" sz="1100" baseline="0">
              <a:solidFill>
                <a:srgbClr val="000000"/>
              </a:solidFill>
              <a:latin typeface="+mn-lt"/>
              <a:ea typeface="+mn-ea"/>
              <a:cs typeface="+mn-cs"/>
            </a:rPr>
            <a:t> usually over time, from some initial value. The example to the right shows how a company's monthly cash balances have changed over the year, starting with a balance of $50,000.</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This group also includes stock charts, which are useful for showing the movement of stock prices over time.</a:t>
          </a:r>
        </a:p>
        <a:p>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xdr:txBody>
    </xdr:sp>
    <xdr:clientData/>
  </xdr:twoCellAnchor>
  <xdr:twoCellAnchor editAs="oneCell">
    <xdr:from>
      <xdr:col>10</xdr:col>
      <xdr:colOff>0</xdr:colOff>
      <xdr:row>178</xdr:row>
      <xdr:rowOff>1</xdr:rowOff>
    </xdr:from>
    <xdr:to>
      <xdr:col>12</xdr:col>
      <xdr:colOff>195532</xdr:colOff>
      <xdr:row>190</xdr:row>
      <xdr:rowOff>1</xdr:rowOff>
    </xdr:to>
    <xdr:pic>
      <xdr:nvPicPr>
        <xdr:cNvPr id="27" name="Picture 26">
          <a:extLst>
            <a:ext uri="{FF2B5EF4-FFF2-40B4-BE49-F238E27FC236}">
              <a16:creationId xmlns:a16="http://schemas.microsoft.com/office/drawing/2014/main" id="{00000000-0008-0000-2200-00001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724525" y="33909001"/>
          <a:ext cx="1414732" cy="2286000"/>
        </a:xfrm>
        <a:prstGeom prst="rect">
          <a:avLst/>
        </a:prstGeom>
      </xdr:spPr>
    </xdr:pic>
    <xdr:clientData/>
  </xdr:twoCellAnchor>
  <xdr:twoCellAnchor>
    <xdr:from>
      <xdr:col>17</xdr:col>
      <xdr:colOff>0</xdr:colOff>
      <xdr:row>178</xdr:row>
      <xdr:rowOff>0</xdr:rowOff>
    </xdr:from>
    <xdr:to>
      <xdr:col>24</xdr:col>
      <xdr:colOff>304800</xdr:colOff>
      <xdr:row>192</xdr:row>
      <xdr:rowOff>76200</xdr:rowOff>
    </xdr:to>
    <mc:AlternateContent xmlns:mc="http://schemas.openxmlformats.org/markup-compatibility/2006">
      <mc:Choice xmlns:cx1="http://schemas.microsoft.com/office/drawing/2015/9/8/chartex" Requires="cx1">
        <xdr:graphicFrame macro="">
          <xdr:nvGraphicFramePr>
            <xdr:cNvPr id="28" name="Chart 27">
              <a:extLst>
                <a:ext uri="{FF2B5EF4-FFF2-40B4-BE49-F238E27FC236}">
                  <a16:creationId xmlns:a16="http://schemas.microsoft.com/office/drawing/2014/main" id="{00000000-0008-0000-2200-00001C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10287000" y="33909000"/>
              <a:ext cx="4572000" cy="27432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0</xdr:colOff>
      <xdr:row>193</xdr:row>
      <xdr:rowOff>0</xdr:rowOff>
    </xdr:from>
    <xdr:to>
      <xdr:col>9</xdr:col>
      <xdr:colOff>0</xdr:colOff>
      <xdr:row>201</xdr:row>
      <xdr:rowOff>9525</xdr:rowOff>
    </xdr:to>
    <xdr:sp macro="" textlink="">
      <xdr:nvSpPr>
        <xdr:cNvPr id="29" name="TextBox 28">
          <a:extLst>
            <a:ext uri="{FF2B5EF4-FFF2-40B4-BE49-F238E27FC236}">
              <a16:creationId xmlns:a16="http://schemas.microsoft.com/office/drawing/2014/main" id="{00000000-0008-0000-2200-00001D000000}"/>
            </a:ext>
          </a:extLst>
        </xdr:cNvPr>
        <xdr:cNvSpPr txBox="1"/>
      </xdr:nvSpPr>
      <xdr:spPr>
        <a:xfrm>
          <a:off x="238125" y="36766500"/>
          <a:ext cx="4876800" cy="1533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Combo Charts</a:t>
          </a:r>
        </a:p>
        <a:p>
          <a:endParaRPr lang="en-US" sz="1100">
            <a:solidFill>
              <a:srgbClr val="000000"/>
            </a:solidFill>
            <a:latin typeface="+mn-lt"/>
            <a:ea typeface="+mn-ea"/>
            <a:cs typeface="+mn-cs"/>
          </a:endParaRPr>
        </a:p>
        <a:p>
          <a:r>
            <a:rPr lang="en-US" sz="1100" b="0" baseline="0">
              <a:solidFill>
                <a:srgbClr val="000000"/>
              </a:solidFill>
              <a:latin typeface="+mn-lt"/>
              <a:ea typeface="+mn-ea"/>
              <a:cs typeface="+mn-cs"/>
            </a:rPr>
            <a:t>A combo chart lets you graph two or more series with different chart types. The example to the right, using the default options for the first combo chart type, uses a column chart for 2015 sales and a line chart for 2016 sales. Of course, you can then change either of these chart types.</a:t>
          </a:r>
        </a:p>
        <a:p>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xdr:txBody>
    </xdr:sp>
    <xdr:clientData/>
  </xdr:twoCellAnchor>
  <xdr:twoCellAnchor>
    <xdr:from>
      <xdr:col>17</xdr:col>
      <xdr:colOff>0</xdr:colOff>
      <xdr:row>136</xdr:row>
      <xdr:rowOff>0</xdr:rowOff>
    </xdr:from>
    <xdr:to>
      <xdr:col>24</xdr:col>
      <xdr:colOff>295275</xdr:colOff>
      <xdr:row>147</xdr:row>
      <xdr:rowOff>38100</xdr:rowOff>
    </xdr:to>
    <mc:AlternateContent xmlns:mc="http://schemas.openxmlformats.org/markup-compatibility/2006">
      <mc:Choice xmlns:cx1="http://schemas.microsoft.com/office/drawing/2015/9/8/chartex" Requires="cx1">
        <xdr:graphicFrame macro="">
          <xdr:nvGraphicFramePr>
            <xdr:cNvPr id="30" name="Chart 29">
              <a:extLst>
                <a:ext uri="{FF2B5EF4-FFF2-40B4-BE49-F238E27FC236}">
                  <a16:creationId xmlns:a16="http://schemas.microsoft.com/office/drawing/2014/main" id="{00000000-0008-0000-2200-00001E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0287000" y="25908000"/>
              <a:ext cx="4562475" cy="21336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10</xdr:col>
      <xdr:colOff>0</xdr:colOff>
      <xdr:row>193</xdr:row>
      <xdr:rowOff>0</xdr:rowOff>
    </xdr:from>
    <xdr:to>
      <xdr:col>12</xdr:col>
      <xdr:colOff>523875</xdr:colOff>
      <xdr:row>198</xdr:row>
      <xdr:rowOff>72838</xdr:rowOff>
    </xdr:to>
    <xdr:pic>
      <xdr:nvPicPr>
        <xdr:cNvPr id="31" name="Picture 30">
          <a:extLst>
            <a:ext uri="{FF2B5EF4-FFF2-40B4-BE49-F238E27FC236}">
              <a16:creationId xmlns:a16="http://schemas.microsoft.com/office/drawing/2014/main" id="{00000000-0008-0000-2200-00001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724525" y="36766500"/>
          <a:ext cx="1743075" cy="1025338"/>
        </a:xfrm>
        <a:prstGeom prst="rect">
          <a:avLst/>
        </a:prstGeom>
      </xdr:spPr>
    </xdr:pic>
    <xdr:clientData/>
  </xdr:twoCellAnchor>
  <xdr:twoCellAnchor>
    <xdr:from>
      <xdr:col>17</xdr:col>
      <xdr:colOff>0</xdr:colOff>
      <xdr:row>193</xdr:row>
      <xdr:rowOff>0</xdr:rowOff>
    </xdr:from>
    <xdr:to>
      <xdr:col>24</xdr:col>
      <xdr:colOff>57150</xdr:colOff>
      <xdr:row>205</xdr:row>
      <xdr:rowOff>85725</xdr:rowOff>
    </xdr:to>
    <xdr:graphicFrame macro="">
      <xdr:nvGraphicFramePr>
        <xdr:cNvPr id="32" name="Chart 31">
          <a:extLst>
            <a:ext uri="{FF2B5EF4-FFF2-40B4-BE49-F238E27FC236}">
              <a16:creationId xmlns:a16="http://schemas.microsoft.com/office/drawing/2014/main" id="{00000000-0008-0000-2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207</xdr:row>
      <xdr:rowOff>0</xdr:rowOff>
    </xdr:from>
    <xdr:to>
      <xdr:col>9</xdr:col>
      <xdr:colOff>0</xdr:colOff>
      <xdr:row>215</xdr:row>
      <xdr:rowOff>9525</xdr:rowOff>
    </xdr:to>
    <xdr:sp macro="" textlink="">
      <xdr:nvSpPr>
        <xdr:cNvPr id="33" name="TextBox 32">
          <a:extLst>
            <a:ext uri="{FF2B5EF4-FFF2-40B4-BE49-F238E27FC236}">
              <a16:creationId xmlns:a16="http://schemas.microsoft.com/office/drawing/2014/main" id="{00000000-0008-0000-2200-000021000000}"/>
            </a:ext>
          </a:extLst>
        </xdr:cNvPr>
        <xdr:cNvSpPr txBox="1"/>
      </xdr:nvSpPr>
      <xdr:spPr>
        <a:xfrm>
          <a:off x="238125" y="39433500"/>
          <a:ext cx="4876800" cy="1533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Surface and Radar Charts</a:t>
          </a:r>
        </a:p>
        <a:p>
          <a:endParaRPr lang="en-US" sz="1100">
            <a:solidFill>
              <a:srgbClr val="000000"/>
            </a:solidFill>
            <a:latin typeface="+mn-lt"/>
            <a:ea typeface="+mn-ea"/>
            <a:cs typeface="+mn-cs"/>
          </a:endParaRPr>
        </a:p>
        <a:p>
          <a:r>
            <a:rPr lang="en-US" sz="1100" b="0" baseline="0">
              <a:solidFill>
                <a:srgbClr val="000000"/>
              </a:solidFill>
              <a:latin typeface="+mn-lt"/>
              <a:ea typeface="+mn-ea"/>
              <a:cs typeface="+mn-cs"/>
            </a:rPr>
            <a:t>You can try these chart types if you like, but we don't recommend them. If your goal is to explain the data in the clearest possible way -- and this should be your goal! -- then some other chart type is almost surely a better option.</a:t>
          </a:r>
        </a:p>
        <a:p>
          <a:endParaRPr lang="en-US" sz="1100" b="0" baseline="0">
            <a:solidFill>
              <a:srgbClr val="000000"/>
            </a:solidFill>
            <a:latin typeface="+mn-lt"/>
            <a:ea typeface="+mn-ea"/>
            <a:cs typeface="+mn-cs"/>
          </a:endParaRPr>
        </a:p>
        <a:p>
          <a:endParaRPr lang="en-US" sz="1100" b="0" baseline="0">
            <a:solidFill>
              <a:srgbClr val="000000"/>
            </a:solidFill>
            <a:latin typeface="+mn-lt"/>
            <a:ea typeface="+mn-ea"/>
            <a:cs typeface="+mn-cs"/>
          </a:endParaRPr>
        </a:p>
      </xdr:txBody>
    </xdr:sp>
    <xdr:clientData/>
  </xdr:twoCellAnchor>
  <xdr:twoCellAnchor editAs="oneCell">
    <xdr:from>
      <xdr:col>10</xdr:col>
      <xdr:colOff>0</xdr:colOff>
      <xdr:row>207</xdr:row>
      <xdr:rowOff>1</xdr:rowOff>
    </xdr:from>
    <xdr:to>
      <xdr:col>12</xdr:col>
      <xdr:colOff>177992</xdr:colOff>
      <xdr:row>218</xdr:row>
      <xdr:rowOff>57151</xdr:rowOff>
    </xdr:to>
    <xdr:pic>
      <xdr:nvPicPr>
        <xdr:cNvPr id="34" name="Picture 33">
          <a:extLst>
            <a:ext uri="{FF2B5EF4-FFF2-40B4-BE49-F238E27FC236}">
              <a16:creationId xmlns:a16="http://schemas.microsoft.com/office/drawing/2014/main" id="{00000000-0008-0000-2200-000022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724525" y="39433501"/>
          <a:ext cx="1397192" cy="21526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40</xdr:row>
      <xdr:rowOff>0</xdr:rowOff>
    </xdr:to>
    <xdr:sp macro="" textlink="">
      <xdr:nvSpPr>
        <xdr:cNvPr id="2" name="TextBox 1">
          <a:extLst>
            <a:ext uri="{FF2B5EF4-FFF2-40B4-BE49-F238E27FC236}">
              <a16:creationId xmlns:a16="http://schemas.microsoft.com/office/drawing/2014/main" id="{00000000-0008-0000-2300-000002000000}"/>
            </a:ext>
          </a:extLst>
        </xdr:cNvPr>
        <xdr:cNvSpPr txBox="1"/>
      </xdr:nvSpPr>
      <xdr:spPr>
        <a:xfrm>
          <a:off x="238125" y="380999"/>
          <a:ext cx="4876800" cy="7239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Modifying</a:t>
          </a:r>
          <a:r>
            <a:rPr lang="en-US" sz="1100" b="1" baseline="0">
              <a:solidFill>
                <a:srgbClr val="000000"/>
              </a:solidFill>
              <a:latin typeface="+mn-lt"/>
              <a:ea typeface="+mn-ea"/>
              <a:cs typeface="+mn-cs"/>
            </a:rPr>
            <a:t> an Existing Chart</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Once you create a chart and ensure that it charts the correct series, you are</a:t>
          </a:r>
          <a:r>
            <a:rPr lang="en-US" sz="1100" baseline="0">
              <a:solidFill>
                <a:srgbClr val="000000"/>
              </a:solidFill>
              <a:latin typeface="+mn-lt"/>
              <a:ea typeface="+mn-ea"/>
              <a:cs typeface="+mn-cs"/>
            </a:rPr>
            <a:t> usually still not finished. Just about everything you see on the chart can be modified to suit your taste or tell the story better. Here are some, but certainly not all, of the changes you can make: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1. Add, delete, or change the chart title.</a:t>
          </a:r>
        </a:p>
        <a:p>
          <a:r>
            <a:rPr lang="en-US" sz="1100" baseline="0">
              <a:solidFill>
                <a:srgbClr val="000000"/>
              </a:solidFill>
              <a:latin typeface="+mn-lt"/>
              <a:ea typeface="+mn-ea"/>
              <a:cs typeface="+mn-cs"/>
            </a:rPr>
            <a:t>2. Add, delete, or change the axis titles.</a:t>
          </a:r>
        </a:p>
        <a:p>
          <a:r>
            <a:rPr lang="en-US" sz="1100" baseline="0">
              <a:solidFill>
                <a:srgbClr val="000000"/>
              </a:solidFill>
              <a:latin typeface="+mn-lt"/>
              <a:ea typeface="+mn-ea"/>
              <a:cs typeface="+mn-cs"/>
            </a:rPr>
            <a:t>3. Add, delete, or move the legend.</a:t>
          </a:r>
        </a:p>
        <a:p>
          <a:r>
            <a:rPr lang="en-US" sz="1100" baseline="0">
              <a:solidFill>
                <a:srgbClr val="000000"/>
              </a:solidFill>
              <a:latin typeface="+mn-lt"/>
              <a:ea typeface="+mn-ea"/>
              <a:cs typeface="+mn-cs"/>
            </a:rPr>
            <a:t>4. Change the scale, font, alignment, or number format of the axis labels.</a:t>
          </a:r>
        </a:p>
        <a:p>
          <a:r>
            <a:rPr lang="en-US" sz="1100" baseline="0">
              <a:solidFill>
                <a:srgbClr val="000000"/>
              </a:solidFill>
              <a:latin typeface="+mn-lt"/>
              <a:ea typeface="+mn-ea"/>
              <a:cs typeface="+mn-cs"/>
            </a:rPr>
            <a:t>5. Add, delete, or change the gridlines. For example, you might want to make them lighter or darker.</a:t>
          </a:r>
        </a:p>
        <a:p>
          <a:r>
            <a:rPr lang="en-US" sz="1100" baseline="0">
              <a:solidFill>
                <a:srgbClr val="000000"/>
              </a:solidFill>
              <a:latin typeface="+mn-lt"/>
              <a:ea typeface="+mn-ea"/>
              <a:cs typeface="+mn-cs"/>
            </a:rPr>
            <a:t>6. Change the background color of the plot area, the inner part of the chart.</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effectLst/>
              <a:latin typeface="+mn-lt"/>
              <a:ea typeface="+mn-ea"/>
              <a:cs typeface="+mn-cs"/>
            </a:rPr>
            <a:t>7. Add data labels to points on the chart.</a:t>
          </a:r>
          <a:endParaRPr lang="en-US">
            <a:solidFill>
              <a:srgbClr val="000000"/>
            </a:solidFill>
            <a:effectLst/>
          </a:endParaRP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make these or other changes, you can use the buttons on the Chart Tools ribbons, or you can right-click the part of the chart you want to change to get a context-sensitive menu. From there, it is a matter of experimenting. It would be a waste of your time to </a:t>
          </a:r>
          <a:r>
            <a:rPr lang="en-US" sz="1100" i="1" baseline="0">
              <a:solidFill>
                <a:srgbClr val="000000"/>
              </a:solidFill>
              <a:latin typeface="+mn-lt"/>
              <a:ea typeface="+mn-ea"/>
              <a:cs typeface="+mn-cs"/>
            </a:rPr>
            <a:t>read </a:t>
          </a:r>
          <a:r>
            <a:rPr lang="en-US" sz="1100" i="0" baseline="0">
              <a:solidFill>
                <a:srgbClr val="000000"/>
              </a:solidFill>
              <a:latin typeface="+mn-lt"/>
              <a:ea typeface="+mn-ea"/>
              <a:cs typeface="+mn-cs"/>
            </a:rPr>
            <a:t>about all of the possibilities. Your time would be better spent trying things, as in the following exercise.</a:t>
          </a:r>
          <a:endParaRPr lang="en-US" sz="1100" baseline="0">
            <a:solidFill>
              <a:srgbClr val="000000"/>
            </a:solidFill>
            <a:latin typeface="+mn-lt"/>
            <a:ea typeface="+mn-ea"/>
            <a:cs typeface="+mn-cs"/>
          </a:endParaRP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The top chart to the right was created by selecting the gray data range to the right and inserting a scatter chart of the first subtype. Then it was modified to produce the bottom chart. Repeat this exercise by creating the default scatter chart and then modifying it to look like the finished version.</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If you have trouble, particularly with the March data label, watch the corresponding video of this topic. Note that this was done in Excel 2013, where the user interface is different from previous versions of Excel.</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Clearly, you can spend a lot of time modifying a chart. Sometimes it is time well spent, and sometimes it isn't. You have to use common sense. The best advice is: Make sure it looks professional, make sure it tells the intended story clearly, and keep it simple! Usually, simple and uncluttered charts look best and tell the story best.</a:t>
          </a:r>
          <a:endParaRPr lang="en-US">
            <a:solidFill>
              <a:srgbClr val="000000"/>
            </a:solidFill>
          </a:endParaRPr>
        </a:p>
      </xdr:txBody>
    </xdr:sp>
    <xdr:clientData/>
  </xdr:twoCellAnchor>
  <xdr:twoCellAnchor>
    <xdr:from>
      <xdr:col>13</xdr:col>
      <xdr:colOff>4762</xdr:colOff>
      <xdr:row>2</xdr:row>
      <xdr:rowOff>0</xdr:rowOff>
    </xdr:from>
    <xdr:to>
      <xdr:col>20</xdr:col>
      <xdr:colOff>309562</xdr:colOff>
      <xdr:row>16</xdr:row>
      <xdr:rowOff>76200</xdr:rowOff>
    </xdr:to>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17</xdr:row>
      <xdr:rowOff>0</xdr:rowOff>
    </xdr:from>
    <xdr:to>
      <xdr:col>20</xdr:col>
      <xdr:colOff>304800</xdr:colOff>
      <xdr:row>31</xdr:row>
      <xdr:rowOff>76200</xdr:rowOff>
    </xdr:to>
    <xdr:graphicFrame macro="">
      <xdr:nvGraphicFramePr>
        <xdr:cNvPr id="5" name="Chart 4">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24</xdr:row>
      <xdr:rowOff>9525</xdr:rowOff>
    </xdr:to>
    <xdr:sp macro="" textlink="">
      <xdr:nvSpPr>
        <xdr:cNvPr id="2" name="TextBox 1">
          <a:extLst>
            <a:ext uri="{FF2B5EF4-FFF2-40B4-BE49-F238E27FC236}">
              <a16:creationId xmlns:a16="http://schemas.microsoft.com/office/drawing/2014/main" id="{00000000-0008-0000-2400-000002000000}"/>
            </a:ext>
          </a:extLst>
        </xdr:cNvPr>
        <xdr:cNvSpPr txBox="1"/>
      </xdr:nvSpPr>
      <xdr:spPr>
        <a:xfrm>
          <a:off x="238125" y="381000"/>
          <a:ext cx="4876800" cy="4200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Changing the Location of a Chart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 chart can be placed in one of two</a:t>
          </a:r>
          <a:r>
            <a:rPr lang="en-US" sz="1100" baseline="0">
              <a:solidFill>
                <a:srgbClr val="000000"/>
              </a:solidFill>
              <a:latin typeface="+mn-lt"/>
              <a:ea typeface="+mn-ea"/>
              <a:cs typeface="+mn-cs"/>
            </a:rPr>
            <a:t> locations: on a worksheet, usually the worksheet that contains the data the chart is based on, or on a separate chart sheet, a sheet that has no rows or columns, only a chart. Some people prefer the first option, and others prefer the second. It is totally a matter of taste. When you create a chart from the Insert ribbon, the chart is placed on the worksheet with the data by default. However, it is easy to move it.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change the location of a chart: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Select the chart and click the Move Chart button on the Chart Tools Design ribbon (see below). You can then choose from the above two options.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Create a chart on this worksheet using the data to the right and then move this chart to a separate chart sheet. (This chart sheet will have a name like Chart1, but you can rename it.) Then move the chart back to this worksheet. Note that when you move the chart back to this worksheet, the chart sheet will disappear.</a:t>
          </a:r>
          <a:endParaRPr lang="en-US">
            <a:solidFill>
              <a:srgbClr val="000000"/>
            </a:solidFill>
          </a:endParaRPr>
        </a:p>
      </xdr:txBody>
    </xdr:sp>
    <xdr:clientData/>
  </xdr:twoCellAnchor>
  <xdr:twoCellAnchor>
    <xdr:from>
      <xdr:col>1</xdr:col>
      <xdr:colOff>0</xdr:colOff>
      <xdr:row>32</xdr:row>
      <xdr:rowOff>0</xdr:rowOff>
    </xdr:from>
    <xdr:to>
      <xdr:col>9</xdr:col>
      <xdr:colOff>0</xdr:colOff>
      <xdr:row>51</xdr:row>
      <xdr:rowOff>190499</xdr:rowOff>
    </xdr:to>
    <xdr:sp macro="" textlink="">
      <xdr:nvSpPr>
        <xdr:cNvPr id="3" name="TextBox 2">
          <a:extLst>
            <a:ext uri="{FF2B5EF4-FFF2-40B4-BE49-F238E27FC236}">
              <a16:creationId xmlns:a16="http://schemas.microsoft.com/office/drawing/2014/main" id="{00000000-0008-0000-2400-000003000000}"/>
            </a:ext>
          </a:extLst>
        </xdr:cNvPr>
        <xdr:cNvSpPr txBox="1"/>
      </xdr:nvSpPr>
      <xdr:spPr>
        <a:xfrm>
          <a:off x="238125" y="6096000"/>
          <a:ext cx="4876800" cy="380999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Overlapping Charts</a:t>
          </a: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Some users like to create several charts on the same worksheet and cascade them, as shown to the right. The</a:t>
          </a:r>
          <a:r>
            <a:rPr lang="en-US" sz="1100" baseline="0">
              <a:solidFill>
                <a:srgbClr val="000000"/>
              </a:solidFill>
              <a:effectLst/>
              <a:latin typeface="+mn-lt"/>
              <a:ea typeface="+mn-ea"/>
              <a:cs typeface="+mn-cs"/>
            </a:rPr>
            <a:t> problem with this is that only </a:t>
          </a:r>
          <a:r>
            <a:rPr lang="en-US" sz="1100">
              <a:solidFill>
                <a:srgbClr val="000000"/>
              </a:solidFill>
              <a:effectLst/>
              <a:latin typeface="+mn-lt"/>
              <a:ea typeface="+mn-ea"/>
              <a:cs typeface="+mn-cs"/>
            </a:rPr>
            <a:t>the "front" chart is totally visible. To see all of the charts, you have three options. </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1. You can bring one to the front or send one to the back. To do so, right-click</a:t>
          </a:r>
          <a:r>
            <a:rPr lang="en-US" sz="1100" baseline="0">
              <a:solidFill>
                <a:srgbClr val="000000"/>
              </a:solidFill>
              <a:effectLst/>
              <a:latin typeface="+mn-lt"/>
              <a:ea typeface="+mn-ea"/>
              <a:cs typeface="+mn-cs"/>
            </a:rPr>
            <a:t> either chart and select Send to Front or Send to Back. </a:t>
          </a:r>
          <a:r>
            <a:rPr lang="en-US" sz="1100">
              <a:solidFill>
                <a:srgbClr val="000000"/>
              </a:solidFill>
              <a:effectLst/>
              <a:latin typeface="+mn-lt"/>
              <a:ea typeface="+mn-ea"/>
              <a:cs typeface="+mn-cs"/>
            </a:rPr>
            <a:t>Note that it isn’t enough to select the one in the back. For example, if you select the Revenue 1 chart to the right, you still</a:t>
          </a:r>
          <a:r>
            <a:rPr lang="en-US" sz="1100" baseline="0">
              <a:solidFill>
                <a:srgbClr val="000000"/>
              </a:solidFill>
              <a:effectLst/>
              <a:latin typeface="+mn-lt"/>
              <a:ea typeface="+mn-ea"/>
              <a:cs typeface="+mn-cs"/>
            </a:rPr>
            <a:t> won't see it.</a:t>
          </a:r>
          <a:endParaRPr lang="en-US" sz="110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2. You can move them around so they don’t overlap. </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3. You can move each chart to its own chart sheet, as explained in the text box above.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Use each of these three methods on the two charts to the right. Finish by putting them back to the cascading positions you currently see.</a:t>
          </a:r>
          <a:endParaRPr lang="en-US">
            <a:solidFill>
              <a:srgbClr val="000000"/>
            </a:solidFill>
          </a:endParaRPr>
        </a:p>
      </xdr:txBody>
    </xdr:sp>
    <xdr:clientData/>
  </xdr:twoCellAnchor>
  <xdr:twoCellAnchor editAs="oneCell">
    <xdr:from>
      <xdr:col>1</xdr:col>
      <xdr:colOff>0</xdr:colOff>
      <xdr:row>26</xdr:row>
      <xdr:rowOff>0</xdr:rowOff>
    </xdr:from>
    <xdr:to>
      <xdr:col>4</xdr:col>
      <xdr:colOff>504825</xdr:colOff>
      <xdr:row>30</xdr:row>
      <xdr:rowOff>133350</xdr:rowOff>
    </xdr:to>
    <xdr:pic>
      <xdr:nvPicPr>
        <xdr:cNvPr id="5" name="Picture 4" descr="C:\Users\Chris\Dropbox\ExcelNow\Images\MoveChart.gif">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4953000"/>
          <a:ext cx="2333625" cy="8953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4762</xdr:colOff>
      <xdr:row>32</xdr:row>
      <xdr:rowOff>0</xdr:rowOff>
    </xdr:from>
    <xdr:to>
      <xdr:col>21</xdr:col>
      <xdr:colOff>309562</xdr:colOff>
      <xdr:row>46</xdr:row>
      <xdr:rowOff>76200</xdr:rowOff>
    </xdr:to>
    <xdr:graphicFrame macro="">
      <xdr:nvGraphicFramePr>
        <xdr:cNvPr id="6" name="Chart 5">
          <a:extLst>
            <a:ext uri="{FF2B5EF4-FFF2-40B4-BE49-F238E27FC236}">
              <a16:creationId xmlns:a16="http://schemas.microsoft.com/office/drawing/2014/main" id="{00000000-0008-0000-2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100012</xdr:colOff>
      <xdr:row>35</xdr:row>
      <xdr:rowOff>28575</xdr:rowOff>
    </xdr:from>
    <xdr:to>
      <xdr:col>22</xdr:col>
      <xdr:colOff>404812</xdr:colOff>
      <xdr:row>49</xdr:row>
      <xdr:rowOff>104775</xdr:rowOff>
    </xdr:to>
    <xdr:graphicFrame macro="">
      <xdr:nvGraphicFramePr>
        <xdr:cNvPr id="7" name="Chart 6">
          <a:extLst>
            <a:ext uri="{FF2B5EF4-FFF2-40B4-BE49-F238E27FC236}">
              <a16:creationId xmlns:a16="http://schemas.microsoft.com/office/drawing/2014/main" id="{00000000-0008-0000-2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600075</xdr:colOff>
      <xdr:row>30</xdr:row>
      <xdr:rowOff>0</xdr:rowOff>
    </xdr:to>
    <xdr:sp macro="" textlink="">
      <xdr:nvSpPr>
        <xdr:cNvPr id="2" name="TextBox 1">
          <a:extLst>
            <a:ext uri="{FF2B5EF4-FFF2-40B4-BE49-F238E27FC236}">
              <a16:creationId xmlns:a16="http://schemas.microsoft.com/office/drawing/2014/main" id="{00000000-0008-0000-2500-000002000000}"/>
            </a:ext>
          </a:extLst>
        </xdr:cNvPr>
        <xdr:cNvSpPr txBox="1"/>
      </xdr:nvSpPr>
      <xdr:spPr>
        <a:xfrm>
          <a:off x="238125" y="381000"/>
          <a:ext cx="4867275" cy="5334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Introduction to Excel Functions</a:t>
          </a:r>
        </a:p>
        <a:p>
          <a:endParaRPr lang="en-US" sz="1100">
            <a:solidFill>
              <a:srgbClr val="000000"/>
            </a:solidFill>
          </a:endParaRPr>
        </a:p>
        <a:p>
          <a:r>
            <a:rPr lang="en-US" sz="1100">
              <a:solidFill>
                <a:srgbClr val="000000"/>
              </a:solidFill>
            </a:rPr>
            <a:t>Most of the formulas you create in Excel include</a:t>
          </a:r>
          <a:r>
            <a:rPr lang="en-US" sz="1100" baseline="0">
              <a:solidFill>
                <a:srgbClr val="000000"/>
              </a:solidFill>
            </a:rPr>
            <a:t> one or more built-in Excel functions, such as SUM, IF, VLOOKUP, and many others. Probably no one, not even the developers at Microsoft, is familiar with </a:t>
          </a:r>
          <a:r>
            <a:rPr lang="en-US" sz="1100" i="1" baseline="0">
              <a:solidFill>
                <a:srgbClr val="000000"/>
              </a:solidFill>
            </a:rPr>
            <a:t>all </a:t>
          </a:r>
          <a:r>
            <a:rPr lang="en-US" sz="1100" i="0" baseline="0">
              <a:solidFill>
                <a:srgbClr val="000000"/>
              </a:solidFill>
            </a:rPr>
            <a:t>of the Excel functions, but you should strive to learn, or at least be aware of, as many as you can.</a:t>
          </a:r>
        </a:p>
        <a:p>
          <a:endParaRPr lang="en-US" sz="1100" i="0" baseline="0">
            <a:solidFill>
              <a:srgbClr val="000000"/>
            </a:solidFill>
          </a:endParaRPr>
        </a:p>
        <a:p>
          <a:r>
            <a:rPr lang="en-US" sz="1100" i="0" baseline="0">
              <a:solidFill>
                <a:srgbClr val="000000"/>
              </a:solidFill>
            </a:rPr>
            <a:t>Excel's functions are grouped into categories, including Financial, Math &amp; Trig, Date &amp; Time, and others. You can see these categories in the Function Library group on the Formulas ribbon (see to the right). The topics in this group of the tutorial illustrate some of the more useful Excel functions in the various categories.</a:t>
          </a:r>
        </a:p>
        <a:p>
          <a:endParaRPr lang="en-US" sz="1100" i="0" baseline="0">
            <a:solidFill>
              <a:srgbClr val="000000"/>
            </a:solidFill>
          </a:endParaRPr>
        </a:p>
        <a:p>
          <a:r>
            <a:rPr lang="en-US" sz="1100">
              <a:solidFill>
                <a:srgbClr val="000000"/>
              </a:solidFill>
              <a:effectLst/>
              <a:latin typeface="+mn-lt"/>
              <a:ea typeface="+mn-ea"/>
              <a:cs typeface="+mn-cs"/>
            </a:rPr>
            <a:t>The names of these functions are capitalized in this tutorial, but this is only for emphasis. They are </a:t>
          </a:r>
          <a:r>
            <a:rPr lang="en-US" sz="1100" i="1">
              <a:solidFill>
                <a:srgbClr val="000000"/>
              </a:solidFill>
              <a:effectLst/>
              <a:latin typeface="+mn-lt"/>
              <a:ea typeface="+mn-ea"/>
              <a:cs typeface="+mn-cs"/>
            </a:rPr>
            <a:t>not</a:t>
          </a:r>
          <a:r>
            <a:rPr lang="en-US" sz="1100">
              <a:solidFill>
                <a:srgbClr val="000000"/>
              </a:solidFill>
              <a:effectLst/>
              <a:latin typeface="+mn-lt"/>
              <a:ea typeface="+mn-ea"/>
              <a:cs typeface="+mn-cs"/>
            </a:rPr>
            <a:t> case sensitive. You can enter </a:t>
          </a:r>
          <a:r>
            <a:rPr lang="en-US" sz="1100" b="1">
              <a:solidFill>
                <a:srgbClr val="000000"/>
              </a:solidFill>
              <a:effectLst/>
              <a:latin typeface="+mn-lt"/>
              <a:ea typeface="+mn-ea"/>
              <a:cs typeface="+mn-cs"/>
            </a:rPr>
            <a:t>SUM</a:t>
          </a:r>
          <a:r>
            <a:rPr lang="en-US" sz="1100">
              <a:solidFill>
                <a:srgbClr val="000000"/>
              </a:solidFill>
              <a:effectLst/>
              <a:latin typeface="+mn-lt"/>
              <a:ea typeface="+mn-ea"/>
              <a:cs typeface="+mn-cs"/>
            </a:rPr>
            <a:t> or </a:t>
          </a:r>
          <a:r>
            <a:rPr lang="en-US" sz="1100" b="1">
              <a:solidFill>
                <a:srgbClr val="000000"/>
              </a:solidFill>
              <a:effectLst/>
              <a:latin typeface="+mn-lt"/>
              <a:ea typeface="+mn-ea"/>
              <a:cs typeface="+mn-cs"/>
            </a:rPr>
            <a:t>sum </a:t>
          </a:r>
          <a:r>
            <a:rPr lang="en-US" sz="1100" b="0">
              <a:solidFill>
                <a:srgbClr val="000000"/>
              </a:solidFill>
              <a:effectLst/>
              <a:latin typeface="+mn-lt"/>
              <a:ea typeface="+mn-ea"/>
              <a:cs typeface="+mn-cs"/>
            </a:rPr>
            <a:t>or even </a:t>
          </a:r>
          <a:r>
            <a:rPr lang="en-US" sz="1100" b="1">
              <a:solidFill>
                <a:srgbClr val="000000"/>
              </a:solidFill>
              <a:effectLst/>
              <a:latin typeface="+mn-lt"/>
              <a:ea typeface="+mn-ea"/>
              <a:cs typeface="+mn-cs"/>
            </a:rPr>
            <a:t>sUM</a:t>
          </a:r>
          <a:r>
            <a:rPr lang="en-US" sz="1100">
              <a:solidFill>
                <a:srgbClr val="000000"/>
              </a:solidFill>
              <a:effectLst/>
              <a:latin typeface="+mn-lt"/>
              <a:ea typeface="+mn-ea"/>
              <a:cs typeface="+mn-cs"/>
            </a:rPr>
            <a:t>, all with the same result.</a:t>
          </a:r>
          <a:endParaRPr lang="en-US">
            <a:solidFill>
              <a:srgbClr val="000000"/>
            </a:solidFill>
            <a:effectLst/>
          </a:endParaRPr>
        </a:p>
        <a:p>
          <a:endParaRPr lang="en-US" sz="1100">
            <a:solidFill>
              <a:srgbClr val="000000"/>
            </a:solidFill>
            <a:effectLst/>
            <a:latin typeface="+mn-lt"/>
            <a:ea typeface="+mn-ea"/>
            <a:cs typeface="+mn-cs"/>
          </a:endParaRPr>
        </a:p>
        <a:p>
          <a:r>
            <a:rPr lang="en-US" sz="1100">
              <a:solidFill>
                <a:srgbClr val="000000"/>
              </a:solidFill>
              <a:effectLst/>
              <a:latin typeface="+mn-lt"/>
              <a:ea typeface="+mn-ea"/>
              <a:cs typeface="+mn-cs"/>
            </a:rPr>
            <a:t>Some functions are so useful that Excel automatically applies them to selected ranges (when at least two cells are selected).  The results are displayed in the status bar at the bottom of the screen.</a:t>
          </a:r>
          <a:r>
            <a:rPr lang="en-US" sz="1100" baseline="0">
              <a:solidFill>
                <a:srgbClr val="000000"/>
              </a:solidFill>
              <a:effectLst/>
              <a:latin typeface="+mn-lt"/>
              <a:ea typeface="+mn-ea"/>
              <a:cs typeface="+mn-cs"/>
            </a:rPr>
            <a:t> If you right-click any blank space on the status bar, you can check the functions you want to be visible.</a:t>
          </a:r>
          <a:endParaRPr lang="en-US">
            <a:solidFill>
              <a:srgbClr val="000000"/>
            </a:solidFill>
            <a:effectLst/>
          </a:endParaRP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Try it! Select any parts of the data to the right (even discontigous ranges) and look at the status bar. Then right-click the status bar and select more options if you want them.</a:t>
          </a:r>
          <a:endParaRPr lang="en-US">
            <a:solidFill>
              <a:srgbClr val="000000"/>
            </a:solidFill>
            <a:effectLst/>
          </a:endParaRPr>
        </a:p>
      </xdr:txBody>
    </xdr:sp>
    <xdr:clientData/>
  </xdr:twoCellAnchor>
  <xdr:twoCellAnchor editAs="oneCell">
    <xdr:from>
      <xdr:col>10</xdr:col>
      <xdr:colOff>0</xdr:colOff>
      <xdr:row>3</xdr:row>
      <xdr:rowOff>0</xdr:rowOff>
    </xdr:from>
    <xdr:to>
      <xdr:col>18</xdr:col>
      <xdr:colOff>276225</xdr:colOff>
      <xdr:row>13</xdr:row>
      <xdr:rowOff>33935</xdr:rowOff>
    </xdr:to>
    <xdr:pic>
      <xdr:nvPicPr>
        <xdr:cNvPr id="3" name="Picture 2" descr="C:\Users\Chris\Dropbox\ExcelNow\Images\FunctionLibrary.gif">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571500"/>
          <a:ext cx="5153025" cy="193893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xdr:row>
      <xdr:rowOff>190499</xdr:rowOff>
    </xdr:from>
    <xdr:to>
      <xdr:col>9</xdr:col>
      <xdr:colOff>0</xdr:colOff>
      <xdr:row>42</xdr:row>
      <xdr:rowOff>0</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238125" y="380999"/>
          <a:ext cx="4876800" cy="7620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Finding Help for Excel</a:t>
          </a:r>
          <a:r>
            <a:rPr lang="en-US" sz="1100" b="1" baseline="0">
              <a:solidFill>
                <a:srgbClr val="000000"/>
              </a:solidFill>
              <a:latin typeface="+mn-lt"/>
              <a:ea typeface="+mn-ea"/>
              <a:cs typeface="+mn-cs"/>
            </a:rPr>
            <a:t> Functions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If you haven’t used the </a:t>
          </a:r>
          <a:r>
            <a:rPr lang="en-US" sz="1100" i="1">
              <a:solidFill>
                <a:srgbClr val="000000"/>
              </a:solidFill>
              <a:latin typeface="+mn-lt"/>
              <a:ea typeface="+mn-ea"/>
              <a:cs typeface="+mn-cs"/>
            </a:rPr>
            <a:t>f</a:t>
          </a:r>
          <a:r>
            <a:rPr lang="en-US" sz="1100" i="1" baseline="-25000">
              <a:solidFill>
                <a:srgbClr val="000000"/>
              </a:solidFill>
              <a:latin typeface="+mn-lt"/>
              <a:ea typeface="+mn-ea"/>
              <a:cs typeface="+mn-cs"/>
            </a:rPr>
            <a:t>x</a:t>
          </a:r>
          <a:r>
            <a:rPr lang="en-US" sz="1100">
              <a:solidFill>
                <a:srgbClr val="000000"/>
              </a:solidFill>
              <a:latin typeface="+mn-lt"/>
              <a:ea typeface="+mn-ea"/>
              <a:cs typeface="+mn-cs"/>
            </a:rPr>
            <a:t> (Insert Function)</a:t>
          </a:r>
          <a:r>
            <a:rPr lang="en-US" sz="1100" baseline="0">
              <a:solidFill>
                <a:srgbClr val="000000"/>
              </a:solidFill>
              <a:latin typeface="+mn-lt"/>
              <a:ea typeface="+mn-ea"/>
              <a:cs typeface="+mn-cs"/>
            </a:rPr>
            <a:t> </a:t>
          </a:r>
          <a:r>
            <a:rPr lang="en-US" sz="1100">
              <a:solidFill>
                <a:srgbClr val="000000"/>
              </a:solidFill>
              <a:latin typeface="+mn-lt"/>
              <a:ea typeface="+mn-ea"/>
              <a:cs typeface="+mn-cs"/>
            </a:rPr>
            <a:t>button located just to the left of the formula bar, you should give it a try. It not only lists all of the functions available in Excel, by category, but it also leads you through the use of them. As an example, suppose you know there is an Excel function that calculates payments on a loan, but you are not sure what its name is or how to use it. You can proceed as follows.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a:t>
          </a:r>
          <a:r>
            <a:rPr lang="en-US" sz="1100" i="1">
              <a:solidFill>
                <a:srgbClr val="000000"/>
              </a:solidFill>
              <a:effectLst/>
              <a:latin typeface="+mn-lt"/>
              <a:ea typeface="+mn-ea"/>
              <a:cs typeface="+mn-cs"/>
            </a:rPr>
            <a:t>f</a:t>
          </a:r>
          <a:r>
            <a:rPr lang="en-US" sz="1100" i="1" baseline="-25000">
              <a:solidFill>
                <a:srgbClr val="000000"/>
              </a:solidFill>
              <a:effectLst/>
              <a:latin typeface="+mn-lt"/>
              <a:ea typeface="+mn-ea"/>
              <a:cs typeface="+mn-cs"/>
            </a:rPr>
            <a:t>x</a:t>
          </a:r>
          <a:r>
            <a:rPr lang="en-US" sz="1100">
              <a:solidFill>
                <a:srgbClr val="000000"/>
              </a:solidFill>
              <a:effectLst/>
              <a:latin typeface="+mn-lt"/>
              <a:ea typeface="+mn-ea"/>
              <a:cs typeface="+mn-cs"/>
            </a:rPr>
            <a:t> button</a:t>
          </a:r>
          <a:r>
            <a:rPr lang="en-US" sz="1100">
              <a:solidFill>
                <a:srgbClr val="000000"/>
              </a:solidFill>
              <a:latin typeface="+mn-lt"/>
              <a:ea typeface="+mn-ea"/>
              <a:cs typeface="+mn-cs"/>
            </a:rPr>
            <a: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Select a blank cell where you want to enter the formula. Click the </a:t>
          </a:r>
          <a:r>
            <a:rPr lang="en-US" sz="1100" i="1">
              <a:solidFill>
                <a:srgbClr val="000000"/>
              </a:solidFill>
              <a:latin typeface="+mn-lt"/>
              <a:ea typeface="+mn-ea"/>
              <a:cs typeface="+mn-cs"/>
            </a:rPr>
            <a:t>f</a:t>
          </a:r>
          <a:r>
            <a:rPr lang="en-US" sz="1100" i="1" baseline="-25000">
              <a:solidFill>
                <a:srgbClr val="000000"/>
              </a:solidFill>
              <a:latin typeface="+mn-lt"/>
              <a:ea typeface="+mn-ea"/>
              <a:cs typeface="+mn-cs"/>
            </a:rPr>
            <a:t>x</a:t>
          </a:r>
          <a:r>
            <a:rPr lang="en-US" sz="1100">
              <a:solidFill>
                <a:srgbClr val="000000"/>
              </a:solidFill>
              <a:latin typeface="+mn-lt"/>
              <a:ea typeface="+mn-ea"/>
              <a:cs typeface="+mn-cs"/>
            </a:rPr>
            <a:t> button and select the category that seems most appropriate, Financial in this case. Scan through the list for a likely candidate and select it. (Try PMT.) At this point, you can get help by clicking the "Help on this function" link, or you can click the OK button and enter the appropriate arguments for the function: interest rate, term, and principal, the latter expressed as a negative number. (See screenshots</a:t>
          </a:r>
          <a:r>
            <a:rPr lang="en-US" sz="1100" baseline="0">
              <a:solidFill>
                <a:srgbClr val="000000"/>
              </a:solidFill>
              <a:latin typeface="+mn-lt"/>
              <a:ea typeface="+mn-ea"/>
              <a:cs typeface="+mn-cs"/>
            </a:rPr>
            <a:t> to the right.)</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0">
              <a:solidFill>
                <a:srgbClr val="000000"/>
              </a:solidFill>
              <a:latin typeface="+mn-lt"/>
              <a:ea typeface="+mn-ea"/>
              <a:cs typeface="+mn-cs"/>
            </a:rPr>
            <a:t>Some people use the </a:t>
          </a:r>
          <a:r>
            <a:rPr lang="en-US" sz="1100" i="1">
              <a:solidFill>
                <a:srgbClr val="000000"/>
              </a:solidFill>
              <a:effectLst/>
              <a:latin typeface="+mn-lt"/>
              <a:ea typeface="+mn-ea"/>
              <a:cs typeface="+mn-cs"/>
            </a:rPr>
            <a:t>f</a:t>
          </a:r>
          <a:r>
            <a:rPr lang="en-US" sz="1100" i="1" baseline="-25000">
              <a:solidFill>
                <a:srgbClr val="000000"/>
              </a:solidFill>
              <a:effectLst/>
              <a:latin typeface="+mn-lt"/>
              <a:ea typeface="+mn-ea"/>
              <a:cs typeface="+mn-cs"/>
            </a:rPr>
            <a:t>x</a:t>
          </a:r>
          <a:r>
            <a:rPr lang="en-US" sz="1100">
              <a:solidFill>
                <a:srgbClr val="000000"/>
              </a:solidFill>
              <a:effectLst/>
              <a:latin typeface="+mn-lt"/>
              <a:ea typeface="+mn-ea"/>
              <a:cs typeface="+mn-cs"/>
            </a:rPr>
            <a:t> button </a:t>
          </a:r>
          <a:r>
            <a:rPr lang="en-US" sz="1100" b="0">
              <a:solidFill>
                <a:srgbClr val="000000"/>
              </a:solidFill>
              <a:latin typeface="+mn-lt"/>
              <a:ea typeface="+mn-ea"/>
              <a:cs typeface="+mn-cs"/>
            </a:rPr>
            <a:t>as a "crutch" every</a:t>
          </a:r>
          <a:r>
            <a:rPr lang="en-US" sz="1100" b="0" baseline="0">
              <a:solidFill>
                <a:srgbClr val="000000"/>
              </a:solidFill>
              <a:latin typeface="+mn-lt"/>
              <a:ea typeface="+mn-ea"/>
              <a:cs typeface="+mn-cs"/>
            </a:rPr>
            <a:t> time they want to enter an Excel function. You probably shouldn't do this for functions you know well because it takes more time. However, it is great for learning how to use functions you are less familiar with.</a:t>
          </a:r>
        </a:p>
        <a:p>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latin typeface="+mn-lt"/>
              <a:ea typeface="+mn-ea"/>
              <a:cs typeface="+mn-cs"/>
            </a:rPr>
            <a:t>Try it! Use the </a:t>
          </a:r>
          <a:r>
            <a:rPr lang="en-US" sz="1100" i="1">
              <a:solidFill>
                <a:srgbClr val="000000"/>
              </a:solidFill>
              <a:effectLst/>
              <a:latin typeface="+mn-lt"/>
              <a:ea typeface="+mn-ea"/>
              <a:cs typeface="+mn-cs"/>
            </a:rPr>
            <a:t>f</a:t>
          </a:r>
          <a:r>
            <a:rPr lang="en-US" sz="1100" i="1" baseline="-25000">
              <a:solidFill>
                <a:srgbClr val="000000"/>
              </a:solidFill>
              <a:effectLst/>
              <a:latin typeface="+mn-lt"/>
              <a:ea typeface="+mn-ea"/>
              <a:cs typeface="+mn-cs"/>
            </a:rPr>
            <a:t>x</a:t>
          </a:r>
          <a:r>
            <a:rPr lang="en-US" sz="1100">
              <a:solidFill>
                <a:srgbClr val="000000"/>
              </a:solidFill>
              <a:effectLst/>
              <a:latin typeface="+mn-lt"/>
              <a:ea typeface="+mn-ea"/>
              <a:cs typeface="+mn-cs"/>
            </a:rPr>
            <a:t> button </a:t>
          </a:r>
          <a:r>
            <a:rPr lang="en-US" sz="1100" b="0">
              <a:solidFill>
                <a:srgbClr val="000000"/>
              </a:solidFill>
              <a:latin typeface="+mn-lt"/>
              <a:ea typeface="+mn-ea"/>
              <a:cs typeface="+mn-cs"/>
            </a:rPr>
            <a:t>to help you determine the function in the gray cell to the right. (Scroll to the right for the solution.)</a:t>
          </a:r>
        </a:p>
        <a:p>
          <a:pPr marL="0" marR="0" indent="0" defTabSz="914400" eaLnBrk="1" fontAlgn="auto" latinLnBrk="0" hangingPunct="1">
            <a:lnSpc>
              <a:spcPct val="100000"/>
            </a:lnSpc>
            <a:spcBef>
              <a:spcPts val="0"/>
            </a:spcBef>
            <a:spcAft>
              <a:spcPts val="0"/>
            </a:spcAft>
            <a:buClrTx/>
            <a:buSzTx/>
            <a:buFontTx/>
            <a:buNone/>
            <a:tabLst/>
            <a:defRPr/>
          </a:pPr>
          <a:endParaRPr lang="en-US" sz="1100" b="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latin typeface="+mn-lt"/>
              <a:ea typeface="+mn-ea"/>
              <a:cs typeface="+mn-cs"/>
            </a:rPr>
            <a:t>You </a:t>
          </a:r>
          <a:r>
            <a:rPr lang="en-US" sz="1100" b="0" baseline="0">
              <a:solidFill>
                <a:srgbClr val="000000"/>
              </a:solidFill>
              <a:latin typeface="+mn-lt"/>
              <a:ea typeface="+mn-ea"/>
              <a:cs typeface="+mn-cs"/>
            </a:rPr>
            <a:t>can get the same help from the categories buttons on the Formulas ribbon. You can scan the list for any category very quickly. In fact, this is a good way to expand your repertoire of Excel functions. Just look at any of the lists and ask for help on any that look interesting.</a:t>
          </a:r>
        </a:p>
        <a:p>
          <a:pPr marL="0" marR="0" indent="0" defTabSz="914400" eaLnBrk="1" fontAlgn="auto" latinLnBrk="0" hangingPunct="1">
            <a:lnSpc>
              <a:spcPct val="100000"/>
            </a:lnSpc>
            <a:spcBef>
              <a:spcPts val="0"/>
            </a:spcBef>
            <a:spcAft>
              <a:spcPts val="0"/>
            </a:spcAft>
            <a:buClrTx/>
            <a:buSzTx/>
            <a:buFontTx/>
            <a:buNone/>
            <a:tabLst/>
            <a:defRPr/>
          </a:pPr>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rgbClr val="000000"/>
              </a:solidFill>
              <a:latin typeface="+mn-lt"/>
              <a:ea typeface="+mn-ea"/>
              <a:cs typeface="+mn-cs"/>
            </a:rPr>
            <a:t>As a final note, the autocomplete feature provides automatic help as you type functions. For example, if you type </a:t>
          </a:r>
          <a:r>
            <a:rPr lang="en-US" sz="1100" b="1" baseline="0">
              <a:solidFill>
                <a:srgbClr val="000000"/>
              </a:solidFill>
              <a:latin typeface="+mn-lt"/>
              <a:ea typeface="+mn-ea"/>
              <a:cs typeface="+mn-cs"/>
            </a:rPr>
            <a:t>=SUMP</a:t>
          </a:r>
          <a:r>
            <a:rPr lang="en-US" sz="1100" b="0" baseline="0">
              <a:solidFill>
                <a:srgbClr val="000000"/>
              </a:solidFill>
              <a:latin typeface="+mn-lt"/>
              <a:ea typeface="+mn-ea"/>
              <a:cs typeface="+mn-cs"/>
            </a:rPr>
            <a:t>, Excel shows you all functions that start with SUMP. In this case, there is only one, SUMPRODUCT, so if you press the Tab key, you automatically get </a:t>
          </a:r>
          <a:r>
            <a:rPr lang="en-US" sz="1100" b="1" baseline="0">
              <a:solidFill>
                <a:srgbClr val="000000"/>
              </a:solidFill>
              <a:latin typeface="+mn-lt"/>
              <a:ea typeface="+mn-ea"/>
              <a:cs typeface="+mn-cs"/>
            </a:rPr>
            <a:t>=SUMPRODUCT(</a:t>
          </a:r>
          <a:r>
            <a:rPr lang="en-US" sz="1100" b="0" baseline="0">
              <a:solidFill>
                <a:srgbClr val="000000"/>
              </a:solidFill>
              <a:latin typeface="+mn-lt"/>
              <a:ea typeface="+mn-ea"/>
              <a:cs typeface="+mn-cs"/>
            </a:rPr>
            <a:t>, and it shows you the arguments this function expects. Of course, you will memorize the functions you use most frequently, but with this autocomplete feature and the other features described above, there is really no need to memorize functions.</a:t>
          </a:r>
          <a:endParaRPr lang="en-US">
            <a:solidFill>
              <a:srgbClr val="000000"/>
            </a:solidFill>
          </a:endParaRPr>
        </a:p>
      </xdr:txBody>
    </xdr:sp>
    <xdr:clientData/>
  </xdr:twoCellAnchor>
  <xdr:twoCellAnchor>
    <xdr:from>
      <xdr:col>28</xdr:col>
      <xdr:colOff>0</xdr:colOff>
      <xdr:row>28</xdr:row>
      <xdr:rowOff>0</xdr:rowOff>
    </xdr:from>
    <xdr:to>
      <xdr:col>32</xdr:col>
      <xdr:colOff>476250</xdr:colOff>
      <xdr:row>33</xdr:row>
      <xdr:rowOff>95250</xdr:rowOff>
    </xdr:to>
    <xdr:sp macro="" textlink="">
      <xdr:nvSpPr>
        <xdr:cNvPr id="3" name="TextBox 2">
          <a:extLst>
            <a:ext uri="{FF2B5EF4-FFF2-40B4-BE49-F238E27FC236}">
              <a16:creationId xmlns:a16="http://schemas.microsoft.com/office/drawing/2014/main" id="{00000000-0008-0000-2600-000003000000}"/>
            </a:ext>
          </a:extLst>
        </xdr:cNvPr>
        <xdr:cNvSpPr txBox="1"/>
      </xdr:nvSpPr>
      <xdr:spPr>
        <a:xfrm>
          <a:off x="18335625" y="5334000"/>
          <a:ext cx="2914650" cy="10477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r>
            <a:rPr lang="en-US" sz="1100">
              <a:solidFill>
                <a:srgbClr val="000000"/>
              </a:solidFill>
            </a:rPr>
            <a:t>Note that the PMT function is in the financial category. In general, it has five arguments, but the last two are optional and aren't needed here.  There is a minus sign next to Principal because it is paid, not received. </a:t>
          </a:r>
        </a:p>
      </xdr:txBody>
    </xdr:sp>
    <xdr:clientData/>
  </xdr:twoCellAnchor>
  <xdr:twoCellAnchor editAs="oneCell">
    <xdr:from>
      <xdr:col>10</xdr:col>
      <xdr:colOff>1</xdr:colOff>
      <xdr:row>3</xdr:row>
      <xdr:rowOff>1</xdr:rowOff>
    </xdr:from>
    <xdr:to>
      <xdr:col>13</xdr:col>
      <xdr:colOff>272289</xdr:colOff>
      <xdr:row>20</xdr:row>
      <xdr:rowOff>1</xdr:rowOff>
    </xdr:to>
    <xdr:pic>
      <xdr:nvPicPr>
        <xdr:cNvPr id="5" name="Picture 4" descr="C:\Users\Chris\Dropbox\ExcelNow\Images\InsertFunction.gif">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6" y="571501"/>
          <a:ext cx="3739388"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xdr:colOff>
      <xdr:row>3</xdr:row>
      <xdr:rowOff>0</xdr:rowOff>
    </xdr:from>
    <xdr:to>
      <xdr:col>23</xdr:col>
      <xdr:colOff>207087</xdr:colOff>
      <xdr:row>20</xdr:row>
      <xdr:rowOff>9525</xdr:rowOff>
    </xdr:to>
    <xdr:pic>
      <xdr:nvPicPr>
        <xdr:cNvPr id="6" name="Picture 5" descr="C:\Users\Chris\Dropbox\ExcelNow\Images\HelpEnteringFunction.gif">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01226" y="571500"/>
          <a:ext cx="5693486"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190497</xdr:rowOff>
    </xdr:from>
    <xdr:to>
      <xdr:col>9</xdr:col>
      <xdr:colOff>95250</xdr:colOff>
      <xdr:row>46</xdr:row>
      <xdr:rowOff>38100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38125" y="380997"/>
          <a:ext cx="5524500" cy="8420103"/>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Tabs and Ribbons</a:t>
          </a:r>
          <a:endParaRPr lang="en-US" sz="1100" b="1" baseline="0">
            <a:solidFill>
              <a:srgbClr val="000000"/>
            </a:solidFill>
            <a:latin typeface="+mn-lt"/>
            <a:ea typeface="+mn-ea"/>
            <a:cs typeface="+mn-cs"/>
          </a:endParaRPr>
        </a:p>
        <a:p>
          <a:endParaRPr lang="en-US" sz="1100">
            <a:solidFill>
              <a:srgbClr val="000000"/>
            </a:solidFill>
          </a:endParaRPr>
        </a:p>
        <a:p>
          <a:r>
            <a:rPr lang="en-US" sz="1100">
              <a:solidFill>
                <a:srgbClr val="000000"/>
              </a:solidFill>
            </a:rPr>
            <a:t>Starting in Excel 2007, Microsoft</a:t>
          </a:r>
          <a:r>
            <a:rPr lang="en-US" sz="1100" baseline="0">
              <a:solidFill>
                <a:srgbClr val="000000"/>
              </a:solidFill>
            </a:rPr>
            <a:t> </a:t>
          </a:r>
          <a:r>
            <a:rPr lang="en-US" sz="1100">
              <a:solidFill>
                <a:srgbClr val="000000"/>
              </a:solidFill>
            </a:rPr>
            <a:t>completely reorganized the user interface of the Office</a:t>
          </a:r>
          <a:r>
            <a:rPr lang="en-US" sz="1100" baseline="0">
              <a:solidFill>
                <a:srgbClr val="000000"/>
              </a:solidFill>
            </a:rPr>
            <a:t> products. Instead of the old menus and toolbars, there are now</a:t>
          </a:r>
          <a:r>
            <a:rPr lang="en-US" sz="1100">
              <a:solidFill>
                <a:srgbClr val="000000"/>
              </a:solidFill>
            </a:rPr>
            <a:t> </a:t>
          </a:r>
          <a:r>
            <a:rPr lang="en-US" sz="1100" b="1">
              <a:solidFill>
                <a:srgbClr val="000000"/>
              </a:solidFill>
            </a:rPr>
            <a:t>tabs</a:t>
          </a:r>
          <a:r>
            <a:rPr lang="en-US" sz="1100">
              <a:solidFill>
                <a:srgbClr val="000000"/>
              </a:solidFill>
            </a:rPr>
            <a:t> and </a:t>
          </a:r>
          <a:r>
            <a:rPr lang="en-US" sz="1100" b="1">
              <a:solidFill>
                <a:srgbClr val="000000"/>
              </a:solidFill>
            </a:rPr>
            <a:t>ribbons</a:t>
          </a:r>
          <a:r>
            <a:rPr lang="en-US" sz="1100">
              <a:solidFill>
                <a:srgbClr val="000000"/>
              </a:solidFill>
            </a:rPr>
            <a:t>. Each tab (Home, Insert, Page Layout, etc.) has an associated ribbon that is similar to the old toolbars. (See to the right for the  ribbons in Excel 2016. Those in Excel 2007, 2010, and 2013 are similar.) For example, if you click the Formulas tab, you get a ribbon with buttons that are useful for working with formulas. Each ribbon has several groups of buttons. For example, the Formulas ribbon has one group called Defined Names for manipulating range names. There is only one way to learn these ribbons: by practicing and experimenting. Eventually, you will appreciate that the ribbons are more logically organized than the old menus.
If you are using</a:t>
          </a:r>
          <a:r>
            <a:rPr lang="en-US" sz="1100" baseline="0">
              <a:solidFill>
                <a:srgbClr val="000000"/>
              </a:solidFill>
            </a:rPr>
            <a:t> Excel 2007, y</a:t>
          </a:r>
          <a:r>
            <a:rPr lang="en-US" sz="1100">
              <a:solidFill>
                <a:srgbClr val="000000"/>
              </a:solidFill>
            </a:rPr>
            <a:t>ou can’t customize the new ribbons; they are built in and fixed. (Well, that isn't quite true. You can use the RibbonX technology, not covered</a:t>
          </a:r>
          <a:r>
            <a:rPr lang="en-US" sz="1100" baseline="0">
              <a:solidFill>
                <a:srgbClr val="000000"/>
              </a:solidFill>
            </a:rPr>
            <a:t> here, to customize them.) However, you </a:t>
          </a:r>
          <a:r>
            <a:rPr lang="en-US" sz="1100" i="1" baseline="0">
              <a:solidFill>
                <a:srgbClr val="000000"/>
              </a:solidFill>
            </a:rPr>
            <a:t>can </a:t>
          </a:r>
          <a:r>
            <a:rPr lang="en-US" sz="1100" i="0" baseline="0">
              <a:solidFill>
                <a:srgbClr val="000000"/>
              </a:solidFill>
            </a:rPr>
            <a:t>customize the ribbons fairly easily in post-2007 versions. This is explained in another topic of this tutorial.</a:t>
          </a:r>
          <a:r>
            <a:rPr lang="en-US" sz="1100" baseline="0">
              <a:solidFill>
                <a:srgbClr val="000000"/>
              </a:solidFill>
            </a:rPr>
            <a:t> </a:t>
          </a:r>
          <a:endParaRPr lang="en-US" sz="1100">
            <a:solidFill>
              <a:srgbClr val="000000"/>
            </a:solidFill>
          </a:endParaRPr>
        </a:p>
        <a:p>
          <a:r>
            <a:rPr lang="en-US" sz="1100">
              <a:solidFill>
                <a:srgbClr val="000000"/>
              </a:solidFill>
            </a:rPr>
            <a:t>
With the old menus gone, what about the keyboard shortcuts many of you like to use? Most of them still work. For example, you can still press </a:t>
          </a:r>
          <a:r>
            <a:rPr lang="en-US" sz="1100" b="0">
              <a:solidFill>
                <a:srgbClr val="000000"/>
              </a:solidFill>
            </a:rPr>
            <a:t>Ctrl+s</a:t>
          </a:r>
          <a:r>
            <a:rPr lang="en-US" sz="1100">
              <a:solidFill>
                <a:srgbClr val="000000"/>
              </a:solidFill>
            </a:rPr>
            <a:t> to save a file or </a:t>
          </a:r>
          <a:r>
            <a:rPr lang="en-US" sz="1100" b="0">
              <a:solidFill>
                <a:srgbClr val="000000"/>
              </a:solidFill>
            </a:rPr>
            <a:t>Ctrl+p</a:t>
          </a:r>
          <a:r>
            <a:rPr lang="en-US" sz="1100">
              <a:solidFill>
                <a:srgbClr val="000000"/>
              </a:solidFill>
            </a:rPr>
            <a:t> to print.</a:t>
          </a:r>
        </a:p>
        <a:p>
          <a:endParaRPr lang="en-US" sz="1100">
            <a:solidFill>
              <a:srgbClr val="000000"/>
            </a:solidFill>
          </a:endParaRPr>
        </a:p>
        <a:p>
          <a:r>
            <a:rPr lang="en-US" sz="1100">
              <a:solidFill>
                <a:srgbClr val="000000"/>
              </a:solidFill>
            </a:rPr>
            <a:t>If you are a mouse</a:t>
          </a:r>
          <a:r>
            <a:rPr lang="en-US" sz="1100" baseline="0">
              <a:solidFill>
                <a:srgbClr val="000000"/>
              </a:solidFill>
            </a:rPr>
            <a:t> person, hover the mouse above any tab and move the scroll wheel. This will cycle through all of the tabs. </a:t>
          </a:r>
          <a:r>
            <a:rPr lang="en-US" sz="1100">
              <a:solidFill>
                <a:srgbClr val="000000"/>
              </a:solidFill>
            </a:rPr>
            <a:t>Also,</a:t>
          </a:r>
          <a:r>
            <a:rPr lang="en-US" sz="1100" baseline="0">
              <a:solidFill>
                <a:srgbClr val="000000"/>
              </a:solidFill>
            </a:rPr>
            <a:t> if you prefer keyboarding to mousing, here's something you will like. Press the </a:t>
          </a:r>
          <a:r>
            <a:rPr lang="en-US" sz="1100" b="0" baseline="0">
              <a:solidFill>
                <a:srgbClr val="000000"/>
              </a:solidFill>
            </a:rPr>
            <a:t>Alt</a:t>
          </a:r>
          <a:r>
            <a:rPr lang="en-US" sz="1100" baseline="0">
              <a:solidFill>
                <a:srgbClr val="000000"/>
              </a:solidFill>
            </a:rPr>
            <a:t> key. In the ribbon area, you will see a shortcut key for each tab. For example, </a:t>
          </a:r>
          <a:r>
            <a:rPr lang="en-US" sz="1100" b="0" baseline="0">
              <a:solidFill>
                <a:srgbClr val="000000"/>
              </a:solidFill>
            </a:rPr>
            <a:t>M</a:t>
          </a:r>
          <a:r>
            <a:rPr lang="en-US" sz="1100" baseline="0">
              <a:solidFill>
                <a:srgbClr val="000000"/>
              </a:solidFill>
            </a:rPr>
            <a:t> is for Formulas. Press any of these shortcut keys to see the corresponding ribbon, and each one of its buttons will have a shortcut key. Press the one you want, which is equivalent to clicking the button. To make these shortcut keys  disappear, press the Alt key again.</a:t>
          </a:r>
        </a:p>
        <a:p>
          <a:endParaRPr lang="en-US" sz="1100" baseline="0">
            <a:solidFill>
              <a:srgbClr val="000000"/>
            </a:solidFill>
          </a:endParaRPr>
        </a:p>
        <a:p>
          <a:r>
            <a:rPr lang="en-US" sz="1100" baseline="0">
              <a:solidFill>
                <a:srgbClr val="000000"/>
              </a:solidFill>
            </a:rPr>
            <a:t>Try it! Use the Alt method to open the Name Manager on the Formulas ribbon.</a:t>
          </a:r>
        </a:p>
        <a:p>
          <a:endParaRPr lang="en-US" sz="1100" baseline="0">
            <a:solidFill>
              <a:srgbClr val="000000"/>
            </a:solidFill>
          </a:endParaRPr>
        </a:p>
        <a:p>
          <a:r>
            <a:rPr lang="en-US" sz="1100">
              <a:solidFill>
                <a:srgbClr val="000000"/>
              </a:solidFill>
              <a:effectLst/>
              <a:latin typeface="+mn-lt"/>
              <a:ea typeface="+mn-ea"/>
              <a:cs typeface="+mn-cs"/>
            </a:rPr>
            <a:t>A few of the new tabs are not visible</a:t>
          </a:r>
          <a:r>
            <a:rPr lang="en-US" sz="1100" baseline="0">
              <a:solidFill>
                <a:srgbClr val="000000"/>
              </a:solidFill>
              <a:effectLst/>
              <a:latin typeface="+mn-lt"/>
              <a:ea typeface="+mn-ea"/>
              <a:cs typeface="+mn-cs"/>
            </a:rPr>
            <a:t> until you select an appropriate object. For example, when you select a chart, two Chart Tools tabs (Design, Format) become visible. (There were three Chart Tools tabs in previous versions.) Or when you select an Excel table, a Table Tools Design tab becomes visible.</a:t>
          </a: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If you need more space, you can right-click any ribbon and select Collapse the Ribbon. You can then restore it in the same way. Also, note that depending on the width of the Excel window, some ribbons might not show fully, but everything is still available. </a:t>
          </a:r>
          <a:endParaRPr lang="en-US">
            <a:solidFill>
              <a:srgbClr val="000000"/>
            </a:solidFill>
            <a:effectLst/>
          </a:endParaRP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In general, Excel 2007 and later versions are more intelligent about </a:t>
          </a:r>
          <a:r>
            <a:rPr lang="en-US" sz="1100" i="1" baseline="0">
              <a:solidFill>
                <a:srgbClr val="000000"/>
              </a:solidFill>
              <a:effectLst/>
              <a:latin typeface="+mn-lt"/>
              <a:ea typeface="+mn-ea"/>
              <a:cs typeface="+mn-cs"/>
            </a:rPr>
            <a:t>context</a:t>
          </a:r>
          <a:r>
            <a:rPr lang="en-US" sz="1100" baseline="0">
              <a:solidFill>
                <a:srgbClr val="000000"/>
              </a:solidFill>
              <a:effectLst/>
              <a:latin typeface="+mn-lt"/>
              <a:ea typeface="+mn-ea"/>
              <a:cs typeface="+mn-cs"/>
            </a:rPr>
            <a:t>. In the context of what you are doing, if something is relevant, it is likely to appear. Otherwise, it remains hidden.</a:t>
          </a:r>
          <a:endParaRPr lang="en-US">
            <a:solidFill>
              <a:srgbClr val="000000"/>
            </a:solidFill>
            <a:effectLst/>
          </a:endParaRPr>
        </a:p>
      </xdr:txBody>
    </xdr:sp>
    <xdr:clientData/>
  </xdr:twoCellAnchor>
  <xdr:twoCellAnchor>
    <xdr:from>
      <xdr:col>1</xdr:col>
      <xdr:colOff>0</xdr:colOff>
      <xdr:row>2</xdr:row>
      <xdr:rowOff>1</xdr:rowOff>
    </xdr:from>
    <xdr:to>
      <xdr:col>9</xdr:col>
      <xdr:colOff>95250</xdr:colOff>
      <xdr:row>10</xdr:row>
      <xdr:rowOff>1</xdr:rowOff>
    </xdr:to>
    <xdr:sp macro="" textlink="">
      <xdr:nvSpPr>
        <xdr:cNvPr id="3" name="SummaryBox" hidden="1">
          <a:extLst>
            <a:ext uri="{FF2B5EF4-FFF2-40B4-BE49-F238E27FC236}">
              <a16:creationId xmlns:a16="http://schemas.microsoft.com/office/drawing/2014/main" id="{00000000-0008-0000-0300-000003000000}"/>
            </a:ext>
          </a:extLst>
        </xdr:cNvPr>
        <xdr:cNvSpPr txBox="1"/>
      </xdr:nvSpPr>
      <xdr:spPr>
        <a:xfrm>
          <a:off x="238125" y="381001"/>
          <a:ext cx="5524500" cy="1524000"/>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Summary</a:t>
          </a:r>
        </a:p>
        <a:p>
          <a:endParaRPr lang="en-US" sz="1100" b="1" baseline="0">
            <a:solidFill>
              <a:srgbClr val="000000"/>
            </a:solidFill>
            <a:latin typeface="+mn-lt"/>
            <a:ea typeface="+mn-ea"/>
            <a:cs typeface="+mn-cs"/>
          </a:endParaRPr>
        </a:p>
        <a:p>
          <a:r>
            <a:rPr lang="en-US" sz="1100" b="0" baseline="0">
              <a:solidFill>
                <a:srgbClr val="000000"/>
              </a:solidFill>
              <a:latin typeface="+mn-lt"/>
              <a:ea typeface="+mn-ea"/>
              <a:cs typeface="+mn-cs"/>
            </a:rPr>
            <a:t>Starting in Excel 2007, tabs and their associated ribbons replace the old menus and toolbars from previous versions of Excel. They not only present a different user interface, but also a more logical one. Each ribbon contains logically related commands, and they are grouped within ribbons for even more logical organization.</a:t>
          </a:r>
        </a:p>
      </xdr:txBody>
    </xdr:sp>
    <xdr:clientData/>
  </xdr:twoCellAnchor>
  <xdr:twoCellAnchor editAs="oneCell">
    <xdr:from>
      <xdr:col>9</xdr:col>
      <xdr:colOff>609599</xdr:colOff>
      <xdr:row>3</xdr:row>
      <xdr:rowOff>0</xdr:rowOff>
    </xdr:from>
    <xdr:to>
      <xdr:col>30</xdr:col>
      <xdr:colOff>569406</xdr:colOff>
      <xdr:row>7</xdr:row>
      <xdr:rowOff>152400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76974" y="571500"/>
          <a:ext cx="12761407" cy="914400"/>
        </a:xfrm>
        <a:prstGeom prst="rect">
          <a:avLst/>
        </a:prstGeom>
      </xdr:spPr>
    </xdr:pic>
    <xdr:clientData/>
  </xdr:twoCellAnchor>
  <xdr:twoCellAnchor editAs="oneCell">
    <xdr:from>
      <xdr:col>9</xdr:col>
      <xdr:colOff>609599</xdr:colOff>
      <xdr:row>9</xdr:row>
      <xdr:rowOff>190499</xdr:rowOff>
    </xdr:from>
    <xdr:to>
      <xdr:col>31</xdr:col>
      <xdr:colOff>548649</xdr:colOff>
      <xdr:row>14</xdr:row>
      <xdr:rowOff>152399</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76974" y="1904999"/>
          <a:ext cx="13350250" cy="914400"/>
        </a:xfrm>
        <a:prstGeom prst="rect">
          <a:avLst/>
        </a:prstGeom>
      </xdr:spPr>
    </xdr:pic>
    <xdr:clientData/>
  </xdr:twoCellAnchor>
  <xdr:twoCellAnchor editAs="oneCell">
    <xdr:from>
      <xdr:col>10</xdr:col>
      <xdr:colOff>0</xdr:colOff>
      <xdr:row>16</xdr:row>
      <xdr:rowOff>190499</xdr:rowOff>
    </xdr:from>
    <xdr:to>
      <xdr:col>27</xdr:col>
      <xdr:colOff>578779</xdr:colOff>
      <xdr:row>21</xdr:row>
      <xdr:rowOff>152399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76975" y="3238499"/>
          <a:ext cx="10941979" cy="914400"/>
        </a:xfrm>
        <a:prstGeom prst="rect">
          <a:avLst/>
        </a:prstGeom>
      </xdr:spPr>
    </xdr:pic>
    <xdr:clientData/>
  </xdr:twoCellAnchor>
  <xdr:twoCellAnchor editAs="oneCell">
    <xdr:from>
      <xdr:col>9</xdr:col>
      <xdr:colOff>609599</xdr:colOff>
      <xdr:row>23</xdr:row>
      <xdr:rowOff>190499</xdr:rowOff>
    </xdr:from>
    <xdr:to>
      <xdr:col>30</xdr:col>
      <xdr:colOff>264171</xdr:colOff>
      <xdr:row>28</xdr:row>
      <xdr:rowOff>152399</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76974" y="4571999"/>
          <a:ext cx="12456172" cy="914400"/>
        </a:xfrm>
        <a:prstGeom prst="rect">
          <a:avLst/>
        </a:prstGeom>
      </xdr:spPr>
    </xdr:pic>
    <xdr:clientData/>
  </xdr:twoCellAnchor>
  <xdr:twoCellAnchor editAs="oneCell">
    <xdr:from>
      <xdr:col>9</xdr:col>
      <xdr:colOff>609599</xdr:colOff>
      <xdr:row>31</xdr:row>
      <xdr:rowOff>0</xdr:rowOff>
    </xdr:from>
    <xdr:to>
      <xdr:col>29</xdr:col>
      <xdr:colOff>396251</xdr:colOff>
      <xdr:row>35</xdr:row>
      <xdr:rowOff>152400</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76974" y="5905500"/>
          <a:ext cx="11978652" cy="914400"/>
        </a:xfrm>
        <a:prstGeom prst="rect">
          <a:avLst/>
        </a:prstGeom>
      </xdr:spPr>
    </xdr:pic>
    <xdr:clientData/>
  </xdr:twoCellAnchor>
  <xdr:twoCellAnchor editAs="oneCell">
    <xdr:from>
      <xdr:col>10</xdr:col>
      <xdr:colOff>0</xdr:colOff>
      <xdr:row>37</xdr:row>
      <xdr:rowOff>190499</xdr:rowOff>
    </xdr:from>
    <xdr:to>
      <xdr:col>26</xdr:col>
      <xdr:colOff>43543</xdr:colOff>
      <xdr:row>42</xdr:row>
      <xdr:rowOff>152399</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76975" y="7238999"/>
          <a:ext cx="9797143" cy="914400"/>
        </a:xfrm>
        <a:prstGeom prst="rect">
          <a:avLst/>
        </a:prstGeom>
      </xdr:spPr>
    </xdr:pic>
    <xdr:clientData/>
  </xdr:twoCellAnchor>
  <xdr:twoCellAnchor editAs="oneCell">
    <xdr:from>
      <xdr:col>9</xdr:col>
      <xdr:colOff>609599</xdr:colOff>
      <xdr:row>45</xdr:row>
      <xdr:rowOff>0</xdr:rowOff>
    </xdr:from>
    <xdr:to>
      <xdr:col>27</xdr:col>
      <xdr:colOff>50799</xdr:colOff>
      <xdr:row>49</xdr:row>
      <xdr:rowOff>152400</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76974" y="8572500"/>
          <a:ext cx="10414000" cy="914400"/>
        </a:xfrm>
        <a:prstGeom prst="rect">
          <a:avLst/>
        </a:prstGeom>
      </xdr:spPr>
    </xdr:pic>
    <xdr:clientData/>
  </xdr:twoCellAnchor>
  <xdr:twoCellAnchor editAs="oneCell">
    <xdr:from>
      <xdr:col>10</xdr:col>
      <xdr:colOff>0</xdr:colOff>
      <xdr:row>51</xdr:row>
      <xdr:rowOff>190499</xdr:rowOff>
    </xdr:from>
    <xdr:to>
      <xdr:col>23</xdr:col>
      <xdr:colOff>103833</xdr:colOff>
      <xdr:row>56</xdr:row>
      <xdr:rowOff>152399</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276975" y="9905999"/>
          <a:ext cx="8028633" cy="9144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28</xdr:row>
      <xdr:rowOff>0</xdr:rowOff>
    </xdr:to>
    <xdr:sp macro="" textlink="">
      <xdr:nvSpPr>
        <xdr:cNvPr id="2" name="TextBox 1">
          <a:extLst>
            <a:ext uri="{FF2B5EF4-FFF2-40B4-BE49-F238E27FC236}">
              <a16:creationId xmlns:a16="http://schemas.microsoft.com/office/drawing/2014/main" id="{00000000-0008-0000-2700-000002000000}"/>
            </a:ext>
          </a:extLst>
        </xdr:cNvPr>
        <xdr:cNvSpPr txBox="1"/>
      </xdr:nvSpPr>
      <xdr:spPr>
        <a:xfrm>
          <a:off x="609600" y="381000"/>
          <a:ext cx="4876800" cy="4953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 function (Math &amp; Trig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SUM function is probably the most used Excel function of all. It sums all values in one or more ranges.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SUM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=SUM(</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range</a:t>
          </a:r>
          <a:r>
            <a:rPr lang="en-US" sz="1100">
              <a:solidFill>
                <a:srgbClr val="000000"/>
              </a:solidFill>
              <a:latin typeface="+mn-lt"/>
              <a:ea typeface="+mn-ea"/>
              <a:cs typeface="+mn-cs"/>
            </a:rPr>
            <a:t> is any range. This sums the numeric values in the range. If there are any nonnumeric or blank cells in this range, they are ignored.</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Actually, it is possible to include more than one range in a SUM formula, separated by commas. (This can also be done with the COUNT, COUNTA, AVERAGE, PROLDUCT, MAX, and MIN functions, among</a:t>
          </a:r>
          <a:r>
            <a:rPr lang="en-US" sz="1100" baseline="0">
              <a:solidFill>
                <a:srgbClr val="000000"/>
              </a:solidFill>
              <a:latin typeface="+mn-lt"/>
              <a:ea typeface="+mn-ea"/>
              <a:cs typeface="+mn-cs"/>
            </a:rPr>
            <a:t> others</a:t>
          </a:r>
          <a:r>
            <a:rPr lang="en-US" sz="1100">
              <a:solidFill>
                <a:srgbClr val="000000"/>
              </a:solidFill>
              <a:latin typeface="+mn-lt"/>
              <a:ea typeface="+mn-ea"/>
              <a:cs typeface="+mn-cs"/>
            </a:rPr>
            <a:t>.) For example, </a:t>
          </a:r>
          <a:r>
            <a:rPr lang="en-US" sz="1100" b="1">
              <a:solidFill>
                <a:srgbClr val="000000"/>
              </a:solidFill>
              <a:latin typeface="+mn-lt"/>
              <a:ea typeface="+mn-ea"/>
              <a:cs typeface="+mn-cs"/>
            </a:rPr>
            <a:t>=SUM(B5,C10:D12,Revenues) </a:t>
          </a:r>
          <a:r>
            <a:rPr lang="en-US" sz="1100">
              <a:solidFill>
                <a:srgbClr val="000000"/>
              </a:solidFill>
              <a:latin typeface="+mn-lt"/>
              <a:ea typeface="+mn-ea"/>
              <a:cs typeface="+mn-cs"/>
            </a:rPr>
            <a:t>is allowable, where Revenues is a range name.</a:t>
          </a:r>
          <a:r>
            <a:rPr lang="en-US" sz="1100" baseline="0">
              <a:solidFill>
                <a:srgbClr val="000000"/>
              </a:solidFill>
              <a:latin typeface="+mn-lt"/>
              <a:ea typeface="+mn-ea"/>
              <a:cs typeface="+mn-cs"/>
            </a:rPr>
            <a:t> </a:t>
          </a:r>
          <a:r>
            <a:rPr lang="en-US" sz="1100">
              <a:solidFill>
                <a:srgbClr val="000000"/>
              </a:solidFill>
              <a:latin typeface="+mn-lt"/>
              <a:ea typeface="+mn-ea"/>
              <a:cs typeface="+mn-cs"/>
            </a:rPr>
            <a:t>The result is the sum of the numeric values in </a:t>
          </a:r>
          <a:r>
            <a:rPr lang="en-US" sz="1100" i="1">
              <a:solidFill>
                <a:srgbClr val="000000"/>
              </a:solidFill>
              <a:latin typeface="+mn-lt"/>
              <a:ea typeface="+mn-ea"/>
              <a:cs typeface="+mn-cs"/>
            </a:rPr>
            <a:t>all</a:t>
          </a:r>
          <a:r>
            <a:rPr lang="en-US" sz="1100">
              <a:solidFill>
                <a:srgbClr val="000000"/>
              </a:solidFill>
              <a:latin typeface="+mn-lt"/>
              <a:ea typeface="+mn-ea"/>
              <a:cs typeface="+mn-cs"/>
            </a:rPr>
            <a:t> of these ranges combined. Again, if any cells in any of these ranges are nonnumeric or blank, they are ignored.</a:t>
          </a:r>
        </a:p>
        <a:p>
          <a:endParaRPr lang="en-US" sz="1100">
            <a:solidFill>
              <a:srgbClr val="000000"/>
            </a:solidFill>
            <a:latin typeface="+mn-lt"/>
            <a:ea typeface="+mn-ea"/>
            <a:cs typeface="+mn-cs"/>
          </a:endParaRPr>
        </a:p>
        <a:p>
          <a:r>
            <a:rPr lang="en-US" sz="1100">
              <a:solidFill>
                <a:srgbClr val="000000"/>
              </a:solidFill>
              <a:latin typeface="+mn-lt"/>
              <a:ea typeface="+mn-ea"/>
              <a:cs typeface="+mn-cs"/>
            </a:rPr>
            <a:t>Here</a:t>
          </a:r>
          <a:r>
            <a:rPr lang="en-US" sz="1100" baseline="0">
              <a:solidFill>
                <a:srgbClr val="000000"/>
              </a:solidFill>
              <a:latin typeface="+mn-lt"/>
              <a:ea typeface="+mn-ea"/>
              <a:cs typeface="+mn-cs"/>
            </a:rPr>
            <a:t> is a shortcut, which works for </a:t>
          </a:r>
          <a:r>
            <a:rPr lang="en-US" sz="1100" i="1" baseline="0">
              <a:solidFill>
                <a:srgbClr val="000000"/>
              </a:solidFill>
              <a:latin typeface="+mn-lt"/>
              <a:ea typeface="+mn-ea"/>
              <a:cs typeface="+mn-cs"/>
            </a:rPr>
            <a:t>any </a:t>
          </a:r>
          <a:r>
            <a:rPr lang="en-US" sz="1100" i="0" baseline="0">
              <a:solidFill>
                <a:srgbClr val="000000"/>
              </a:solidFill>
              <a:latin typeface="+mn-lt"/>
              <a:ea typeface="+mn-ea"/>
              <a:cs typeface="+mn-cs"/>
            </a:rPr>
            <a:t>function that takes multiple ranges, separated by commas. Hold the Ctrl key and then drag the ranges, one after the other. The commas will be entered for you automatically.</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Use the SUM function in the above gray cell to calculate the total of all costs. (Scroll to the right</a:t>
          </a:r>
          <a:r>
            <a:rPr lang="en-US" sz="1100" b="0" baseline="0">
              <a:solidFill>
                <a:srgbClr val="000000"/>
              </a:solidFill>
              <a:latin typeface="+mn-lt"/>
              <a:ea typeface="+mn-ea"/>
              <a:cs typeface="+mn-cs"/>
            </a:rPr>
            <a:t> for the answer.)</a:t>
          </a:r>
          <a:endParaRPr lang="en-US" sz="1100" b="0">
            <a:solidFill>
              <a:srgbClr val="000000"/>
            </a:solidFill>
            <a:latin typeface="+mn-lt"/>
            <a:ea typeface="+mn-ea"/>
            <a:cs typeface="+mn-cs"/>
          </a:endParaRPr>
        </a:p>
      </xdr:txBody>
    </xdr:sp>
    <xdr:clientData/>
  </xdr:twoCellAnchor>
  <xdr:twoCellAnchor>
    <xdr:from>
      <xdr:col>1</xdr:col>
      <xdr:colOff>0</xdr:colOff>
      <xdr:row>29</xdr:row>
      <xdr:rowOff>0</xdr:rowOff>
    </xdr:from>
    <xdr:to>
      <xdr:col>9</xdr:col>
      <xdr:colOff>0</xdr:colOff>
      <xdr:row>50</xdr:row>
      <xdr:rowOff>1</xdr:rowOff>
    </xdr:to>
    <xdr:sp macro="" textlink="">
      <xdr:nvSpPr>
        <xdr:cNvPr id="3" name="TextBox 2">
          <a:extLst>
            <a:ext uri="{FF2B5EF4-FFF2-40B4-BE49-F238E27FC236}">
              <a16:creationId xmlns:a16="http://schemas.microsoft.com/office/drawing/2014/main" id="{00000000-0008-0000-2700-000003000000}"/>
            </a:ext>
          </a:extLst>
        </xdr:cNvPr>
        <xdr:cNvSpPr txBox="1"/>
      </xdr:nvSpPr>
      <xdr:spPr>
        <a:xfrm>
          <a:off x="609600" y="5524500"/>
          <a:ext cx="4876800" cy="40005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AVERAGE function (Statistical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AVERAGE function averages all of the </a:t>
          </a:r>
          <a:r>
            <a:rPr lang="en-US" sz="1100" i="0">
              <a:solidFill>
                <a:srgbClr val="000000"/>
              </a:solidFill>
              <a:latin typeface="+mn-lt"/>
              <a:ea typeface="+mn-ea"/>
              <a:cs typeface="+mn-cs"/>
            </a:rPr>
            <a:t>numeric</a:t>
          </a:r>
          <a:r>
            <a:rPr lang="en-US" sz="1100">
              <a:solidFill>
                <a:srgbClr val="000000"/>
              </a:solidFill>
              <a:latin typeface="+mn-lt"/>
              <a:ea typeface="+mn-ea"/>
              <a:cs typeface="+mn-cs"/>
            </a:rPr>
            <a:t> cells in a range.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AVERAGE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=AVERAGE(</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range</a:t>
          </a:r>
          <a:r>
            <a:rPr lang="en-US" sz="1100">
              <a:solidFill>
                <a:srgbClr val="000000"/>
              </a:solidFill>
              <a:latin typeface="+mn-lt"/>
              <a:ea typeface="+mn-ea"/>
              <a:cs typeface="+mn-cs"/>
            </a:rPr>
            <a:t> is any range. This produces the average of the </a:t>
          </a:r>
          <a:r>
            <a:rPr lang="en-US" sz="1100" i="1">
              <a:solidFill>
                <a:srgbClr val="000000"/>
              </a:solidFill>
              <a:latin typeface="+mn-lt"/>
              <a:ea typeface="+mn-ea"/>
              <a:cs typeface="+mn-cs"/>
            </a:rPr>
            <a:t>numeric</a:t>
          </a:r>
          <a:r>
            <a:rPr lang="en-US" sz="1100">
              <a:solidFill>
                <a:srgbClr val="000000"/>
              </a:solidFill>
              <a:latin typeface="+mn-lt"/>
              <a:ea typeface="+mn-ea"/>
              <a:cs typeface="+mn-cs"/>
            </a:rPr>
            <a:t> values in the range.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Note that the AVERAGE function ignores labels and blank cells. So, for example, if the range C3:C50 includes scores for students on an exam, but cells C6 and C32 are blank because these students haven’t yet taken the exam, then </a:t>
          </a:r>
          <a:r>
            <a:rPr lang="en-US" sz="1100" b="1">
              <a:solidFill>
                <a:srgbClr val="000000"/>
              </a:solidFill>
              <a:latin typeface="+mn-lt"/>
              <a:ea typeface="+mn-ea"/>
              <a:cs typeface="+mn-cs"/>
            </a:rPr>
            <a:t>=AVERAGE(C3:C50)</a:t>
          </a:r>
          <a:r>
            <a:rPr lang="en-US" sz="1100">
              <a:solidFill>
                <a:srgbClr val="000000"/>
              </a:solidFill>
              <a:latin typeface="+mn-lt"/>
              <a:ea typeface="+mn-ea"/>
              <a:cs typeface="+mn-cs"/>
            </a:rPr>
            <a:t> averages only the scores for the students who took the exam. (It does </a:t>
          </a:r>
          <a:r>
            <a:rPr lang="en-US" sz="1100" i="1">
              <a:solidFill>
                <a:srgbClr val="000000"/>
              </a:solidFill>
              <a:latin typeface="+mn-lt"/>
              <a:ea typeface="+mn-ea"/>
              <a:cs typeface="+mn-cs"/>
            </a:rPr>
            <a:t>not</a:t>
          </a:r>
          <a:r>
            <a:rPr lang="en-US" sz="1100">
              <a:solidFill>
                <a:srgbClr val="000000"/>
              </a:solidFill>
              <a:latin typeface="+mn-lt"/>
              <a:ea typeface="+mn-ea"/>
              <a:cs typeface="+mn-cs"/>
            </a:rPr>
            <a:t> automatically average in 0s for the two who didn’t take the exam.) </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Use the AVERAGE function </a:t>
          </a:r>
          <a:r>
            <a:rPr lang="en-US" sz="1100" b="0">
              <a:solidFill>
                <a:srgbClr val="000000"/>
              </a:solidFill>
              <a:effectLst/>
              <a:latin typeface="+mn-lt"/>
              <a:ea typeface="+mn-ea"/>
              <a:cs typeface="+mn-cs"/>
            </a:rPr>
            <a:t>in the two gray cells to the right </a:t>
          </a:r>
          <a:r>
            <a:rPr lang="en-US" sz="1100" b="0">
              <a:solidFill>
                <a:srgbClr val="000000"/>
              </a:solidFill>
              <a:latin typeface="+mn-lt"/>
              <a:ea typeface="+mn-ea"/>
              <a:cs typeface="+mn-cs"/>
            </a:rPr>
            <a:t>to calculate the averages indicated. (For the formula in the lower gray cell, replicate the exam scores in column M and make some changes. Scroll to the right for the answers.)</a:t>
          </a:r>
        </a:p>
      </xdr:txBody>
    </xdr:sp>
    <xdr:clientData/>
  </xdr:twoCellAnchor>
  <xdr:twoCellAnchor>
    <xdr:from>
      <xdr:col>1</xdr:col>
      <xdr:colOff>0</xdr:colOff>
      <xdr:row>51</xdr:row>
      <xdr:rowOff>0</xdr:rowOff>
    </xdr:from>
    <xdr:to>
      <xdr:col>9</xdr:col>
      <xdr:colOff>0</xdr:colOff>
      <xdr:row>62</xdr:row>
      <xdr:rowOff>180975</xdr:rowOff>
    </xdr:to>
    <xdr:sp macro="" textlink="">
      <xdr:nvSpPr>
        <xdr:cNvPr id="4" name="TextBox 3">
          <a:extLst>
            <a:ext uri="{FF2B5EF4-FFF2-40B4-BE49-F238E27FC236}">
              <a16:creationId xmlns:a16="http://schemas.microsoft.com/office/drawing/2014/main" id="{00000000-0008-0000-2700-000004000000}"/>
            </a:ext>
          </a:extLst>
        </xdr:cNvPr>
        <xdr:cNvSpPr txBox="1"/>
      </xdr:nvSpPr>
      <xdr:spPr>
        <a:xfrm>
          <a:off x="609600" y="9715500"/>
          <a:ext cx="4876800" cy="2276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PRODUCT</a:t>
          </a:r>
          <a:r>
            <a:rPr lang="en-US" sz="1100" b="1" baseline="0">
              <a:solidFill>
                <a:srgbClr val="000000"/>
              </a:solidFill>
              <a:latin typeface="+mn-lt"/>
              <a:ea typeface="+mn-ea"/>
              <a:cs typeface="+mn-cs"/>
            </a:rPr>
            <a:t> </a:t>
          </a:r>
          <a:r>
            <a:rPr lang="en-US" sz="1100" b="1">
              <a:solidFill>
                <a:srgbClr val="000000"/>
              </a:solidFill>
              <a:latin typeface="+mn-lt"/>
              <a:ea typeface="+mn-ea"/>
              <a:cs typeface="+mn-cs"/>
            </a:rPr>
            <a:t>function (Math &amp; Trig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You</a:t>
          </a:r>
          <a:r>
            <a:rPr lang="en-US" sz="1100" baseline="0">
              <a:solidFill>
                <a:srgbClr val="000000"/>
              </a:solidFill>
              <a:latin typeface="+mn-lt"/>
              <a:ea typeface="+mn-ea"/>
              <a:cs typeface="+mn-cs"/>
            </a:rPr>
            <a:t> certainly know the SUM function for summing, but you might not be aware that there is a PRODUCT function for multiplying. It works exactly like the SUM function, that is, all of its arguments are multiplied together. Any blank or text cells are ignored in the product. Specifically, they are </a:t>
          </a:r>
          <a:r>
            <a:rPr lang="en-US" sz="1100" i="1" baseline="0">
              <a:solidFill>
                <a:srgbClr val="000000"/>
              </a:solidFill>
              <a:latin typeface="+mn-lt"/>
              <a:ea typeface="+mn-ea"/>
              <a:cs typeface="+mn-cs"/>
            </a:rPr>
            <a:t>not </a:t>
          </a:r>
          <a:r>
            <a:rPr lang="en-US" sz="1100" i="0" baseline="0">
              <a:solidFill>
                <a:srgbClr val="000000"/>
              </a:solidFill>
              <a:latin typeface="+mn-lt"/>
              <a:ea typeface="+mn-ea"/>
              <a:cs typeface="+mn-cs"/>
            </a:rPr>
            <a:t>treated as 0s.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Find the product of the first six exam scores to the right, including the Absent value. Then delete the Absent value, that is, make its cell blank. Does this change the product?</a:t>
          </a:r>
          <a:endParaRPr lang="en-US" sz="1100" b="0">
            <a:solidFill>
              <a:srgbClr val="000000"/>
            </a:solidFill>
            <a:latin typeface="+mn-lt"/>
            <a:ea typeface="+mn-ea"/>
            <a:cs typeface="+mn-cs"/>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33</xdr:row>
      <xdr:rowOff>19050</xdr:rowOff>
    </xdr:to>
    <xdr:sp macro="" textlink="">
      <xdr:nvSpPr>
        <xdr:cNvPr id="2" name="TextBox 1">
          <a:extLst>
            <a:ext uri="{FF2B5EF4-FFF2-40B4-BE49-F238E27FC236}">
              <a16:creationId xmlns:a16="http://schemas.microsoft.com/office/drawing/2014/main" id="{00000000-0008-0000-2800-000002000000}"/>
            </a:ext>
          </a:extLst>
        </xdr:cNvPr>
        <xdr:cNvSpPr txBox="1"/>
      </xdr:nvSpPr>
      <xdr:spPr>
        <a:xfrm>
          <a:off x="609600" y="380999"/>
          <a:ext cx="4876800" cy="592455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COUNT,</a:t>
          </a:r>
          <a:r>
            <a:rPr lang="en-US" sz="1100" b="1" baseline="0">
              <a:solidFill>
                <a:srgbClr val="000000"/>
              </a:solidFill>
              <a:latin typeface="+mn-lt"/>
              <a:ea typeface="+mn-ea"/>
              <a:cs typeface="+mn-cs"/>
            </a:rPr>
            <a:t> COUNTA, COUNTBLANK Functions (Statistical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latin typeface="+mn-lt"/>
              <a:ea typeface="+mn-ea"/>
              <a:cs typeface="+mn-cs"/>
            </a:rPr>
            <a:t>The COUNT function counts all of the cells in a range with </a:t>
          </a:r>
          <a:r>
            <a:rPr lang="en-US" sz="1100" i="1">
              <a:solidFill>
                <a:srgbClr val="000000"/>
              </a:solidFill>
              <a:latin typeface="+mn-lt"/>
              <a:ea typeface="+mn-ea"/>
              <a:cs typeface="+mn-cs"/>
            </a:rPr>
            <a:t>numeric</a:t>
          </a:r>
          <a:r>
            <a:rPr lang="en-US" sz="1100">
              <a:solidFill>
                <a:srgbClr val="000000"/>
              </a:solidFill>
              <a:latin typeface="+mn-lt"/>
              <a:ea typeface="+mn-ea"/>
              <a:cs typeface="+mn-cs"/>
            </a:rPr>
            <a:t> values. The COUNTA function counts all </a:t>
          </a:r>
          <a:r>
            <a:rPr lang="en-US" sz="1100" i="1">
              <a:solidFill>
                <a:srgbClr val="000000"/>
              </a:solidFill>
              <a:latin typeface="+mn-lt"/>
              <a:ea typeface="+mn-ea"/>
              <a:cs typeface="+mn-cs"/>
            </a:rPr>
            <a:t>nonblank</a:t>
          </a:r>
          <a:r>
            <a:rPr lang="en-US" sz="1100">
              <a:solidFill>
                <a:srgbClr val="000000"/>
              </a:solidFill>
              <a:latin typeface="+mn-lt"/>
              <a:ea typeface="+mn-ea"/>
              <a:cs typeface="+mn-cs"/>
            </a:rPr>
            <a:t> cells in a range. </a:t>
          </a:r>
          <a:r>
            <a:rPr lang="en-US" sz="1100">
              <a:solidFill>
                <a:srgbClr val="000000"/>
              </a:solidFill>
              <a:effectLst/>
              <a:latin typeface="+mn-lt"/>
              <a:ea typeface="+mn-ea"/>
              <a:cs typeface="+mn-cs"/>
            </a:rPr>
            <a:t>For example, if cells A1, A2, and A3 contain Month, 1, and 2, respectively, then </a:t>
          </a:r>
          <a:r>
            <a:rPr lang="en-US" sz="1100" b="1">
              <a:solidFill>
                <a:srgbClr val="000000"/>
              </a:solidFill>
              <a:effectLst/>
              <a:latin typeface="+mn-lt"/>
              <a:ea typeface="+mn-ea"/>
              <a:cs typeface="+mn-cs"/>
            </a:rPr>
            <a:t>=COUNT(A1:A3)</a:t>
          </a:r>
          <a:r>
            <a:rPr lang="en-US" sz="1100">
              <a:solidFill>
                <a:srgbClr val="000000"/>
              </a:solidFill>
              <a:effectLst/>
              <a:latin typeface="+mn-lt"/>
              <a:ea typeface="+mn-ea"/>
              <a:cs typeface="+mn-cs"/>
            </a:rPr>
            <a:t> returns 2, whereas </a:t>
          </a:r>
          <a:r>
            <a:rPr lang="en-US" sz="1100" b="1">
              <a:solidFill>
                <a:srgbClr val="000000"/>
              </a:solidFill>
              <a:effectLst/>
              <a:latin typeface="+mn-lt"/>
              <a:ea typeface="+mn-ea"/>
              <a:cs typeface="+mn-cs"/>
            </a:rPr>
            <a:t>=COUNTA(A1:A3)</a:t>
          </a:r>
          <a:r>
            <a:rPr lang="en-US" sz="1100">
              <a:solidFill>
                <a:srgbClr val="000000"/>
              </a:solidFill>
              <a:effectLst/>
              <a:latin typeface="+mn-lt"/>
              <a:ea typeface="+mn-ea"/>
              <a:cs typeface="+mn-cs"/>
            </a:rPr>
            <a:t> returns 3. </a:t>
          </a:r>
          <a:endParaRPr lang="en-US">
            <a:solidFill>
              <a:srgbClr val="000000"/>
            </a:solidFill>
            <a:effectLst/>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COUNT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=COUNT(</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range</a:t>
          </a:r>
          <a:r>
            <a:rPr lang="en-US" sz="1100">
              <a:solidFill>
                <a:srgbClr val="000000"/>
              </a:solidFill>
              <a:latin typeface="+mn-lt"/>
              <a:ea typeface="+mn-ea"/>
              <a:cs typeface="+mn-cs"/>
            </a:rPr>
            <a:t> is any range. This returns the number of numeric values in the range.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COUNTA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=COUNTA(</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range </a:t>
          </a:r>
          <a:r>
            <a:rPr lang="en-US" sz="1100">
              <a:solidFill>
                <a:srgbClr val="000000"/>
              </a:solidFill>
              <a:latin typeface="+mn-lt"/>
              <a:ea typeface="+mn-ea"/>
              <a:cs typeface="+mn-cs"/>
            </a:rPr>
            <a:t>is any range. This returns the number of nonblank cells in the range.</a:t>
          </a: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The COUNTBLANK function counts all </a:t>
          </a:r>
          <a:r>
            <a:rPr lang="en-US" sz="1100" i="1">
              <a:solidFill>
                <a:srgbClr val="000000"/>
              </a:solidFill>
              <a:effectLst/>
              <a:latin typeface="+mn-lt"/>
              <a:ea typeface="+mn-ea"/>
              <a:cs typeface="+mn-cs"/>
            </a:rPr>
            <a:t>blank </a:t>
          </a:r>
          <a:r>
            <a:rPr lang="en-US" sz="1100" i="0">
              <a:solidFill>
                <a:srgbClr val="000000"/>
              </a:solidFill>
              <a:effectLst/>
              <a:latin typeface="+mn-lt"/>
              <a:ea typeface="+mn-ea"/>
              <a:cs typeface="+mn-cs"/>
            </a:rPr>
            <a:t>cells</a:t>
          </a:r>
          <a:r>
            <a:rPr lang="en-US" sz="1100" i="0" baseline="0">
              <a:solidFill>
                <a:srgbClr val="000000"/>
              </a:solidFill>
              <a:effectLst/>
              <a:latin typeface="+mn-lt"/>
              <a:ea typeface="+mn-ea"/>
              <a:cs typeface="+mn-cs"/>
            </a:rPr>
            <a:t> in a range.</a:t>
          </a:r>
          <a:endParaRPr lang="en-US">
            <a:solidFill>
              <a:srgbClr val="000000"/>
            </a:solidFill>
            <a:effectLst/>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COUNTBLANK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=COUNTBLANK(</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range </a:t>
          </a:r>
          <a:r>
            <a:rPr lang="en-US" sz="1100">
              <a:solidFill>
                <a:srgbClr val="000000"/>
              </a:solidFill>
              <a:latin typeface="+mn-lt"/>
              <a:ea typeface="+mn-ea"/>
              <a:cs typeface="+mn-cs"/>
            </a:rPr>
            <a:t>is any range. This returns the number of blank cells in the range.</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Use the COUNT, COUNTA, and COUNTBLANK functions to fill in the gray cells to the right. (Scroll</a:t>
          </a:r>
          <a:r>
            <a:rPr lang="en-US" sz="1100" b="0" baseline="0">
              <a:solidFill>
                <a:srgbClr val="000000"/>
              </a:solidFill>
              <a:latin typeface="+mn-lt"/>
              <a:ea typeface="+mn-ea"/>
              <a:cs typeface="+mn-cs"/>
            </a:rPr>
            <a:t> to the right for the answers.)</a:t>
          </a:r>
        </a:p>
        <a:p>
          <a:endParaRPr lang="en-US" sz="1100" b="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rgbClr val="000000"/>
              </a:solidFill>
              <a:effectLst/>
              <a:latin typeface="+mn-lt"/>
              <a:ea typeface="+mn-ea"/>
              <a:cs typeface="+mn-cs"/>
            </a:rPr>
            <a:t>Note:</a:t>
          </a:r>
          <a:r>
            <a:rPr lang="en-US" sz="1100">
              <a:solidFill>
                <a:srgbClr val="000000"/>
              </a:solidFill>
              <a:effectLst/>
              <a:latin typeface="+mn-lt"/>
              <a:ea typeface="+mn-ea"/>
              <a:cs typeface="+mn-cs"/>
            </a:rPr>
            <a:t> Excel uses somewhat different terms</a:t>
          </a:r>
          <a:r>
            <a:rPr lang="en-US" sz="1100" baseline="0">
              <a:solidFill>
                <a:srgbClr val="000000"/>
              </a:solidFill>
              <a:effectLst/>
              <a:latin typeface="+mn-lt"/>
              <a:ea typeface="+mn-ea"/>
              <a:cs typeface="+mn-cs"/>
            </a:rPr>
            <a:t> on the status bar. If you select a range and right-click the status bar, you will see the two options "Count" and "Numerical Count." The first corresponds to the COUNTA function, and the second corresponds to the COUNT function.</a:t>
          </a:r>
          <a:endParaRPr lang="en-US">
            <a:solidFill>
              <a:srgbClr val="000000"/>
            </a:solidFill>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13</xdr:row>
      <xdr:rowOff>0</xdr:rowOff>
    </xdr:to>
    <xdr:sp macro="" textlink="">
      <xdr:nvSpPr>
        <xdr:cNvPr id="2" name="TextBox 1">
          <a:extLst>
            <a:ext uri="{FF2B5EF4-FFF2-40B4-BE49-F238E27FC236}">
              <a16:creationId xmlns:a16="http://schemas.microsoft.com/office/drawing/2014/main" id="{00000000-0008-0000-2900-000002000000}"/>
            </a:ext>
          </a:extLst>
        </xdr:cNvPr>
        <xdr:cNvSpPr txBox="1"/>
      </xdr:nvSpPr>
      <xdr:spPr>
        <a:xfrm>
          <a:off x="238125" y="381000"/>
          <a:ext cx="4876800" cy="2095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Background on ...IF</a:t>
          </a:r>
          <a:r>
            <a:rPr lang="en-US" sz="1100" b="1" baseline="0">
              <a:solidFill>
                <a:srgbClr val="000000"/>
              </a:solidFill>
              <a:latin typeface="+mn-lt"/>
              <a:ea typeface="+mn-ea"/>
              <a:cs typeface="+mn-cs"/>
            </a:rPr>
            <a:t> Functions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There are several Excel functions that allow you to count values, or sum</a:t>
          </a:r>
          <a:r>
            <a:rPr lang="en-US" sz="1100" baseline="0">
              <a:solidFill>
                <a:srgbClr val="000000"/>
              </a:solidFill>
              <a:latin typeface="+mn-lt"/>
              <a:ea typeface="+mn-ea"/>
              <a:cs typeface="+mn-cs"/>
            </a:rPr>
            <a:t> </a:t>
          </a:r>
          <a:r>
            <a:rPr lang="en-US" sz="1100">
              <a:solidFill>
                <a:srgbClr val="000000"/>
              </a:solidFill>
              <a:latin typeface="+mn-lt"/>
              <a:ea typeface="+mn-ea"/>
              <a:cs typeface="+mn-cs"/>
            </a:rPr>
            <a:t>or average values, subject to conditions. Until</a:t>
          </a:r>
          <a:r>
            <a:rPr lang="en-US" sz="1100" baseline="0">
              <a:solidFill>
                <a:srgbClr val="000000"/>
              </a:solidFill>
              <a:latin typeface="+mn-lt"/>
              <a:ea typeface="+mn-ea"/>
              <a:cs typeface="+mn-cs"/>
            </a:rPr>
            <a:t> Excel 2007, this was possible only for a </a:t>
          </a:r>
          <a:r>
            <a:rPr lang="en-US" sz="1100" i="1" baseline="0">
              <a:solidFill>
                <a:srgbClr val="000000"/>
              </a:solidFill>
              <a:latin typeface="+mn-lt"/>
              <a:ea typeface="+mn-ea"/>
              <a:cs typeface="+mn-cs"/>
            </a:rPr>
            <a:t>single </a:t>
          </a:r>
          <a:r>
            <a:rPr lang="en-US" sz="1100" i="0" baseline="0">
              <a:solidFill>
                <a:srgbClr val="000000"/>
              </a:solidFill>
              <a:latin typeface="+mn-lt"/>
              <a:ea typeface="+mn-ea"/>
              <a:cs typeface="+mn-cs"/>
            </a:rPr>
            <a:t>condition, such as all people younger than 35 years old, and there were only two functions available, COUNTIF and SUMIF. In response to customer demand, Microsoft added four new functions in Excel 2007: AVERAGEIF (for a single condition), and COUNTIFS, SUMIFS, and AVERAGEIFS (for multiple conditions). These are </a:t>
          </a:r>
          <a:r>
            <a:rPr lang="en-US" sz="1100" i="1" baseline="0">
              <a:solidFill>
                <a:srgbClr val="000000"/>
              </a:solidFill>
              <a:latin typeface="+mn-lt"/>
              <a:ea typeface="+mn-ea"/>
              <a:cs typeface="+mn-cs"/>
            </a:rPr>
            <a:t>all </a:t>
          </a:r>
          <a:r>
            <a:rPr lang="en-US" sz="1100" i="0" baseline="0">
              <a:solidFill>
                <a:srgbClr val="000000"/>
              </a:solidFill>
              <a:latin typeface="+mn-lt"/>
              <a:ea typeface="+mn-ea"/>
              <a:cs typeface="+mn-cs"/>
            </a:rPr>
            <a:t>handy functions, and you should learn how to use them.</a:t>
          </a:r>
        </a:p>
      </xdr:txBody>
    </xdr:sp>
    <xdr:clientData/>
  </xdr:twoCellAnchor>
  <xdr:twoCellAnchor>
    <xdr:from>
      <xdr:col>1</xdr:col>
      <xdr:colOff>0</xdr:colOff>
      <xdr:row>14</xdr:row>
      <xdr:rowOff>0</xdr:rowOff>
    </xdr:from>
    <xdr:to>
      <xdr:col>9</xdr:col>
      <xdr:colOff>0</xdr:colOff>
      <xdr:row>41</xdr:row>
      <xdr:rowOff>0</xdr:rowOff>
    </xdr:to>
    <xdr:sp macro="" textlink="">
      <xdr:nvSpPr>
        <xdr:cNvPr id="3" name="TextBox 2">
          <a:extLst>
            <a:ext uri="{FF2B5EF4-FFF2-40B4-BE49-F238E27FC236}">
              <a16:creationId xmlns:a16="http://schemas.microsoft.com/office/drawing/2014/main" id="{00000000-0008-0000-2900-000003000000}"/>
            </a:ext>
          </a:extLst>
        </xdr:cNvPr>
        <xdr:cNvSpPr txBox="1"/>
      </xdr:nvSpPr>
      <xdr:spPr>
        <a:xfrm>
          <a:off x="238125" y="2667000"/>
          <a:ext cx="4876800" cy="5143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COUNTIF Function (Statistical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COUNTIF function counts all values</a:t>
          </a:r>
          <a:r>
            <a:rPr lang="en-US" sz="1100" baseline="0">
              <a:solidFill>
                <a:srgbClr val="000000"/>
              </a:solidFill>
              <a:latin typeface="+mn-lt"/>
              <a:ea typeface="+mn-ea"/>
              <a:cs typeface="+mn-cs"/>
            </a:rPr>
            <a:t> in a specified range that satisfy a certain condition.</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use the COUNTIF function:</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Enter the formula </a:t>
          </a:r>
          <a:r>
            <a:rPr lang="en-US" sz="1100" b="1" i="0" baseline="0">
              <a:solidFill>
                <a:srgbClr val="000000"/>
              </a:solidFill>
              <a:latin typeface="+mn-lt"/>
              <a:ea typeface="+mn-ea"/>
              <a:cs typeface="+mn-cs"/>
            </a:rPr>
            <a:t>=COUNTIF(</a:t>
          </a:r>
          <a:r>
            <a:rPr lang="en-US" sz="1100" b="1" i="1" baseline="0">
              <a:solidFill>
                <a:srgbClr val="000000"/>
              </a:solidFill>
              <a:latin typeface="+mn-lt"/>
              <a:ea typeface="+mn-ea"/>
              <a:cs typeface="+mn-cs"/>
            </a:rPr>
            <a:t>criterion_range,criterion</a:t>
          </a:r>
          <a:r>
            <a:rPr lang="en-US" sz="1100" b="1" i="0" baseline="0">
              <a:solidFill>
                <a:srgbClr val="000000"/>
              </a:solidFill>
              <a:latin typeface="+mn-lt"/>
              <a:ea typeface="+mn-ea"/>
              <a:cs typeface="+mn-cs"/>
            </a:rPr>
            <a:t>) </a:t>
          </a:r>
          <a:r>
            <a:rPr lang="en-US" sz="1100" b="0" i="0" baseline="0">
              <a:solidFill>
                <a:srgbClr val="000000"/>
              </a:solidFill>
              <a:latin typeface="+mn-lt"/>
              <a:ea typeface="+mn-ea"/>
              <a:cs typeface="+mn-cs"/>
            </a:rPr>
            <a:t>in any cell, where </a:t>
          </a:r>
          <a:r>
            <a:rPr lang="en-US" sz="1100" b="0" i="1" baseline="0">
              <a:solidFill>
                <a:srgbClr val="000000"/>
              </a:solidFill>
              <a:latin typeface="+mn-lt"/>
              <a:ea typeface="+mn-ea"/>
              <a:cs typeface="+mn-cs"/>
            </a:rPr>
            <a:t>criterion </a:t>
          </a:r>
          <a:r>
            <a:rPr lang="en-US" sz="1100" b="0" i="0" baseline="0">
              <a:solidFill>
                <a:srgbClr val="000000"/>
              </a:solidFill>
              <a:latin typeface="+mn-lt"/>
              <a:ea typeface="+mn-ea"/>
              <a:cs typeface="+mn-cs"/>
            </a:rPr>
            <a:t>is any expression that evaluates to TRUE or FALSE. This counts all values in </a:t>
          </a:r>
          <a:r>
            <a:rPr lang="en-US" sz="1100" b="0" i="1" baseline="0">
              <a:solidFill>
                <a:srgbClr val="000000"/>
              </a:solidFill>
              <a:latin typeface="+mn-lt"/>
              <a:ea typeface="+mn-ea"/>
              <a:cs typeface="+mn-cs"/>
            </a:rPr>
            <a:t>criterion_range</a:t>
          </a:r>
          <a:r>
            <a:rPr lang="en-US" sz="1100" b="0" i="0" baseline="0">
              <a:solidFill>
                <a:srgbClr val="000000"/>
              </a:solidFill>
              <a:latin typeface="+mn-lt"/>
              <a:ea typeface="+mn-ea"/>
              <a:cs typeface="+mn-cs"/>
            </a:rPr>
            <a:t> that satisfy the condition.</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The criterion can be tricky to specify. If you want a specific value, such as Male, you can specify it as "Male" (double quotes required), or you can use a cell reference such as Q8. Also, if you want a specific inequality, such as younger than 20, you can specify it literally as "&lt;20" (again, double quotes required). But if you want it to be younger than the value in cell Q9, you need to piece it together as a literal part, "&lt;", and a variable part, whatever is in cell Q9. The correct syntax is </a:t>
          </a:r>
          <a:r>
            <a:rPr lang="en-US" sz="1100" b="1" i="0" baseline="0">
              <a:solidFill>
                <a:srgbClr val="000000"/>
              </a:solidFill>
              <a:latin typeface="+mn-lt"/>
              <a:ea typeface="+mn-ea"/>
              <a:cs typeface="+mn-cs"/>
            </a:rPr>
            <a:t>"&lt;"&amp;Q9</a:t>
          </a:r>
          <a:r>
            <a:rPr lang="en-US" sz="1100" b="0" i="0" baseline="0">
              <a:solidFill>
                <a:srgbClr val="000000"/>
              </a:solidFill>
              <a:latin typeface="+mn-lt"/>
              <a:ea typeface="+mn-ea"/>
              <a:cs typeface="+mn-cs"/>
            </a:rPr>
            <a:t>. The ampersand (&amp;) symbol concatenates (pieces together) the two parts. For example, if you want to count the number of students who are older than then the value in cell Q9, the correct formula is </a:t>
          </a:r>
          <a:r>
            <a:rPr lang="en-US" sz="1100" b="1" i="0" baseline="0">
              <a:solidFill>
                <a:srgbClr val="000000"/>
              </a:solidFill>
              <a:latin typeface="+mn-lt"/>
              <a:ea typeface="+mn-ea"/>
              <a:cs typeface="+mn-cs"/>
            </a:rPr>
            <a:t>=COUNTIF(M9:M80,"&gt;"&amp;Q9)</a:t>
          </a:r>
          <a:r>
            <a:rPr lang="en-US" sz="1100" b="0" i="0" baseline="0">
              <a:solidFill>
                <a:srgbClr val="000000"/>
              </a:solidFill>
              <a:latin typeface="+mn-lt"/>
              <a:ea typeface="+mn-ea"/>
              <a:cs typeface="+mn-cs"/>
            </a:rPr>
            <a:t>.</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Use COUNTIF in the top gray cell to the right to find the number of students who scored at least as high as the value in cell Q10. (Scroll to the right for the answer.)</a:t>
          </a:r>
          <a:endParaRPr lang="en-US" sz="1100" i="0" baseline="0">
            <a:solidFill>
              <a:srgbClr val="000000"/>
            </a:solidFill>
            <a:latin typeface="+mn-lt"/>
            <a:ea typeface="+mn-ea"/>
            <a:cs typeface="+mn-cs"/>
          </a:endParaRPr>
        </a:p>
      </xdr:txBody>
    </xdr:sp>
    <xdr:clientData/>
  </xdr:twoCellAnchor>
  <xdr:twoCellAnchor>
    <xdr:from>
      <xdr:col>1</xdr:col>
      <xdr:colOff>0</xdr:colOff>
      <xdr:row>42</xdr:row>
      <xdr:rowOff>0</xdr:rowOff>
    </xdr:from>
    <xdr:to>
      <xdr:col>9</xdr:col>
      <xdr:colOff>0</xdr:colOff>
      <xdr:row>60</xdr:row>
      <xdr:rowOff>0</xdr:rowOff>
    </xdr:to>
    <xdr:sp macro="" textlink="">
      <xdr:nvSpPr>
        <xdr:cNvPr id="4" name="TextBox 3">
          <a:extLst>
            <a:ext uri="{FF2B5EF4-FFF2-40B4-BE49-F238E27FC236}">
              <a16:creationId xmlns:a16="http://schemas.microsoft.com/office/drawing/2014/main" id="{00000000-0008-0000-2900-000004000000}"/>
            </a:ext>
          </a:extLst>
        </xdr:cNvPr>
        <xdr:cNvSpPr txBox="1"/>
      </xdr:nvSpPr>
      <xdr:spPr>
        <a:xfrm>
          <a:off x="238125" y="8001000"/>
          <a:ext cx="4876800" cy="3429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SUMIF Function</a:t>
          </a:r>
          <a:r>
            <a:rPr lang="en-US" sz="1100" b="1" baseline="0">
              <a:solidFill>
                <a:srgbClr val="000000"/>
              </a:solidFill>
              <a:latin typeface="+mn-lt"/>
              <a:ea typeface="+mn-ea"/>
              <a:cs typeface="+mn-cs"/>
            </a:rPr>
            <a:t> (Math &amp; Trig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SUMIF function sums values in one range where</a:t>
          </a:r>
          <a:r>
            <a:rPr lang="en-US" sz="1100" baseline="0">
              <a:solidFill>
                <a:srgbClr val="000000"/>
              </a:solidFill>
              <a:latin typeface="+mn-lt"/>
              <a:ea typeface="+mn-ea"/>
              <a:cs typeface="+mn-cs"/>
            </a:rPr>
            <a:t> a condition in a corresponding range is satisfied. Usually, the setup is like the example to the right, where you want to sum or average scores in one column (N), but only for rows that satisfy a condition in another column (L or M).</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use the SUMIF function:</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Enter the formula </a:t>
          </a:r>
          <a:r>
            <a:rPr lang="en-US" sz="1100" b="1" i="0" baseline="0">
              <a:solidFill>
                <a:srgbClr val="000000"/>
              </a:solidFill>
              <a:latin typeface="+mn-lt"/>
              <a:ea typeface="+mn-ea"/>
              <a:cs typeface="+mn-cs"/>
            </a:rPr>
            <a:t>=SUMIF(</a:t>
          </a:r>
          <a:r>
            <a:rPr lang="en-US" sz="1100" b="1" i="1" baseline="0">
              <a:solidFill>
                <a:srgbClr val="000000"/>
              </a:solidFill>
              <a:latin typeface="+mn-lt"/>
              <a:ea typeface="+mn-ea"/>
              <a:cs typeface="+mn-cs"/>
            </a:rPr>
            <a:t>criterion</a:t>
          </a:r>
          <a:r>
            <a:rPr lang="en-US" sz="1100" b="1" i="0" baseline="0">
              <a:solidFill>
                <a:srgbClr val="000000"/>
              </a:solidFill>
              <a:latin typeface="+mn-lt"/>
              <a:ea typeface="+mn-ea"/>
              <a:cs typeface="+mn-cs"/>
            </a:rPr>
            <a:t>_</a:t>
          </a:r>
          <a:r>
            <a:rPr lang="en-US" sz="1100" b="1" i="1" baseline="0">
              <a:solidFill>
                <a:srgbClr val="000000"/>
              </a:solidFill>
              <a:latin typeface="+mn-lt"/>
              <a:ea typeface="+mn-ea"/>
              <a:cs typeface="+mn-cs"/>
            </a:rPr>
            <a:t>range,criterion,sum_range</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This sums all values in </a:t>
          </a:r>
          <a:r>
            <a:rPr lang="en-US" sz="1100" b="0" i="1" baseline="0">
              <a:solidFill>
                <a:srgbClr val="000000"/>
              </a:solidFill>
              <a:latin typeface="+mn-lt"/>
              <a:ea typeface="+mn-ea"/>
              <a:cs typeface="+mn-cs"/>
            </a:rPr>
            <a:t>sum_range </a:t>
          </a:r>
          <a:r>
            <a:rPr lang="en-US" sz="1100" b="0" i="0" baseline="0">
              <a:solidFill>
                <a:srgbClr val="000000"/>
              </a:solidFill>
              <a:latin typeface="+mn-lt"/>
              <a:ea typeface="+mn-ea"/>
              <a:cs typeface="+mn-cs"/>
            </a:rPr>
            <a:t>where the corresponding value in </a:t>
          </a:r>
          <a:r>
            <a:rPr lang="en-US" sz="1100" b="0" i="1" baseline="0">
              <a:solidFill>
                <a:srgbClr val="000000"/>
              </a:solidFill>
              <a:latin typeface="+mn-lt"/>
              <a:ea typeface="+mn-ea"/>
              <a:cs typeface="+mn-cs"/>
            </a:rPr>
            <a:t>criterion_range </a:t>
          </a:r>
          <a:r>
            <a:rPr lang="en-US" sz="1100" b="0" i="0" baseline="0">
              <a:solidFill>
                <a:srgbClr val="000000"/>
              </a:solidFill>
              <a:latin typeface="+mn-lt"/>
              <a:ea typeface="+mn-ea"/>
              <a:cs typeface="+mn-cs"/>
            </a:rPr>
            <a:t>satisfies the </a:t>
          </a:r>
          <a:r>
            <a:rPr lang="en-US" sz="1100" b="0" i="1" baseline="0">
              <a:solidFill>
                <a:srgbClr val="000000"/>
              </a:solidFill>
              <a:latin typeface="+mn-lt"/>
              <a:ea typeface="+mn-ea"/>
              <a:cs typeface="+mn-cs"/>
            </a:rPr>
            <a:t>criterion</a:t>
          </a:r>
          <a:r>
            <a:rPr lang="en-US" sz="1100" b="0" i="0" baseline="0">
              <a:solidFill>
                <a:srgbClr val="000000"/>
              </a:solidFill>
              <a:latin typeface="+mn-lt"/>
              <a:ea typeface="+mn-ea"/>
              <a:cs typeface="+mn-cs"/>
            </a:rPr>
            <a:t>. N</a:t>
          </a:r>
          <a:r>
            <a:rPr lang="en-US" sz="1100" b="0" i="0" baseline="0">
              <a:solidFill>
                <a:srgbClr val="000000"/>
              </a:solidFill>
              <a:effectLst/>
              <a:latin typeface="+mn-lt"/>
              <a:ea typeface="+mn-ea"/>
              <a:cs typeface="+mn-cs"/>
            </a:rPr>
            <a:t>ote that the range for the condition is listed first, and the range to be summed is listed last. </a:t>
          </a:r>
          <a:endParaRPr lang="en-US" sz="1100" b="0" i="0" baseline="0">
            <a:solidFill>
              <a:srgbClr val="000000"/>
            </a:solidFill>
            <a:latin typeface="+mn-lt"/>
            <a:ea typeface="+mn-ea"/>
            <a:cs typeface="+mn-cs"/>
          </a:endParaRP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Calculate the sums indicated in rows 14-16 to the right. (Scroll to the right for the answers.)</a:t>
          </a:r>
        </a:p>
      </xdr:txBody>
    </xdr:sp>
    <xdr:clientData/>
  </xdr:twoCellAnchor>
  <xdr:twoCellAnchor>
    <xdr:from>
      <xdr:col>1</xdr:col>
      <xdr:colOff>0</xdr:colOff>
      <xdr:row>61</xdr:row>
      <xdr:rowOff>0</xdr:rowOff>
    </xdr:from>
    <xdr:to>
      <xdr:col>9</xdr:col>
      <xdr:colOff>0</xdr:colOff>
      <xdr:row>70</xdr:row>
      <xdr:rowOff>0</xdr:rowOff>
    </xdr:to>
    <xdr:sp macro="" textlink="">
      <xdr:nvSpPr>
        <xdr:cNvPr id="6" name="TextBox 5">
          <a:extLst>
            <a:ext uri="{FF2B5EF4-FFF2-40B4-BE49-F238E27FC236}">
              <a16:creationId xmlns:a16="http://schemas.microsoft.com/office/drawing/2014/main" id="{00000000-0008-0000-2900-000006000000}"/>
            </a:ext>
          </a:extLst>
        </xdr:cNvPr>
        <xdr:cNvSpPr txBox="1"/>
      </xdr:nvSpPr>
      <xdr:spPr>
        <a:xfrm>
          <a:off x="238125" y="11620500"/>
          <a:ext cx="4876800" cy="1714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AVERAGEIF Function (Statistical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AVERAGEIF function works just like the SUMIF function, except that it averages the values in the last argument range, the </a:t>
          </a:r>
          <a:r>
            <a:rPr lang="en-US" sz="1100" i="1">
              <a:solidFill>
                <a:srgbClr val="000000"/>
              </a:solidFill>
              <a:latin typeface="+mn-lt"/>
              <a:ea typeface="+mn-ea"/>
              <a:cs typeface="+mn-cs"/>
            </a:rPr>
            <a:t>average_range</a:t>
          </a:r>
          <a:r>
            <a:rPr lang="en-US" sz="1100" i="0">
              <a:solidFill>
                <a:srgbClr val="000000"/>
              </a:solidFill>
              <a:latin typeface="+mn-lt"/>
              <a:ea typeface="+mn-ea"/>
              <a:cs typeface="+mn-cs"/>
            </a:rPr>
            <a:t>.</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a:t>
          </a:r>
          <a:r>
            <a:rPr lang="en-US" sz="1100" b="0" i="0" baseline="0">
              <a:solidFill>
                <a:schemeClr val="dk1"/>
              </a:solidFill>
              <a:effectLst/>
              <a:latin typeface="+mn-lt"/>
              <a:ea typeface="+mn-ea"/>
              <a:cs typeface="+mn-cs"/>
            </a:rPr>
            <a:t>Calculate the averages indicated in rows 18-20 to the right. (Scroll to the right for the answers.)</a:t>
          </a:r>
          <a:endParaRPr lang="en-US">
            <a:effectLs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10</xdr:row>
      <xdr:rowOff>0</xdr:rowOff>
    </xdr:to>
    <xdr:sp macro="" textlink="">
      <xdr:nvSpPr>
        <xdr:cNvPr id="2" name="TextBox 1">
          <a:extLst>
            <a:ext uri="{FF2B5EF4-FFF2-40B4-BE49-F238E27FC236}">
              <a16:creationId xmlns:a16="http://schemas.microsoft.com/office/drawing/2014/main" id="{00000000-0008-0000-2A00-000002000000}"/>
            </a:ext>
          </a:extLst>
        </xdr:cNvPr>
        <xdr:cNvSpPr txBox="1"/>
      </xdr:nvSpPr>
      <xdr:spPr>
        <a:xfrm>
          <a:off x="238125" y="381000"/>
          <a:ext cx="5467350" cy="1524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Background</a:t>
          </a:r>
          <a:r>
            <a:rPr lang="en-US" sz="1100" b="1" baseline="0">
              <a:solidFill>
                <a:srgbClr val="000000"/>
              </a:solidFill>
              <a:latin typeface="+mn-lt"/>
              <a:ea typeface="+mn-ea"/>
              <a:cs typeface="+mn-cs"/>
            </a:rPr>
            <a:t> on ...IFS Functions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"plural" functions discussed here, COUNTIFS, SUMIFS,</a:t>
          </a:r>
          <a:r>
            <a:rPr lang="en-US" sz="1100" baseline="0">
              <a:solidFill>
                <a:srgbClr val="000000"/>
              </a:solidFill>
              <a:latin typeface="+mn-lt"/>
              <a:ea typeface="+mn-ea"/>
              <a:cs typeface="+mn-cs"/>
            </a:rPr>
            <a:t> and AVERAGEIFS, were added in Excel 2007. They allow you to impose multiple conditions, such as male </a:t>
          </a:r>
          <a:r>
            <a:rPr lang="en-US" sz="1100" i="1" baseline="0">
              <a:solidFill>
                <a:srgbClr val="000000"/>
              </a:solidFill>
              <a:latin typeface="+mn-lt"/>
              <a:ea typeface="+mn-ea"/>
              <a:cs typeface="+mn-cs"/>
            </a:rPr>
            <a:t>and </a:t>
          </a:r>
          <a:r>
            <a:rPr lang="en-US" sz="1100" i="0" baseline="0">
              <a:solidFill>
                <a:srgbClr val="000000"/>
              </a:solidFill>
              <a:latin typeface="+mn-lt"/>
              <a:ea typeface="+mn-ea"/>
              <a:cs typeface="+mn-cs"/>
            </a:rPr>
            <a:t>younger than some value. Their arguments, described in more detail below, include any number of </a:t>
          </a:r>
          <a:r>
            <a:rPr lang="en-US" sz="1100" i="1" baseline="0">
              <a:solidFill>
                <a:srgbClr val="000000"/>
              </a:solidFill>
              <a:latin typeface="+mn-lt"/>
              <a:ea typeface="+mn-ea"/>
              <a:cs typeface="+mn-cs"/>
            </a:rPr>
            <a:t>pairs</a:t>
          </a:r>
          <a:r>
            <a:rPr lang="en-US" sz="1100" i="0" baseline="0">
              <a:solidFill>
                <a:srgbClr val="000000"/>
              </a:solidFill>
              <a:latin typeface="+mn-lt"/>
              <a:ea typeface="+mn-ea"/>
              <a:cs typeface="+mn-cs"/>
            </a:rPr>
            <a:t> of criterion ranges and criteria, such as L9:L80,"Male".</a:t>
          </a:r>
        </a:p>
      </xdr:txBody>
    </xdr:sp>
    <xdr:clientData/>
  </xdr:twoCellAnchor>
  <xdr:twoCellAnchor>
    <xdr:from>
      <xdr:col>1</xdr:col>
      <xdr:colOff>0</xdr:colOff>
      <xdr:row>10</xdr:row>
      <xdr:rowOff>190499</xdr:rowOff>
    </xdr:from>
    <xdr:to>
      <xdr:col>9</xdr:col>
      <xdr:colOff>0</xdr:colOff>
      <xdr:row>25</xdr:row>
      <xdr:rowOff>180974</xdr:rowOff>
    </xdr:to>
    <xdr:sp macro="" textlink="">
      <xdr:nvSpPr>
        <xdr:cNvPr id="3" name="TextBox 2">
          <a:extLst>
            <a:ext uri="{FF2B5EF4-FFF2-40B4-BE49-F238E27FC236}">
              <a16:creationId xmlns:a16="http://schemas.microsoft.com/office/drawing/2014/main" id="{00000000-0008-0000-2A00-000003000000}"/>
            </a:ext>
          </a:extLst>
        </xdr:cNvPr>
        <xdr:cNvSpPr txBox="1"/>
      </xdr:nvSpPr>
      <xdr:spPr>
        <a:xfrm>
          <a:off x="238125" y="2095499"/>
          <a:ext cx="5467350" cy="2847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COUNTIFS Functions (Statistical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COUNTIFS function counts the number of rows that</a:t>
          </a:r>
          <a:r>
            <a:rPr lang="en-US" sz="1100" baseline="0">
              <a:solidFill>
                <a:srgbClr val="000000"/>
              </a:solidFill>
              <a:latin typeface="+mn-lt"/>
              <a:ea typeface="+mn-ea"/>
              <a:cs typeface="+mn-cs"/>
            </a:rPr>
            <a:t> satisfy all of the conditions.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use the COUNTIFS function:</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Enter the function </a:t>
          </a:r>
          <a:r>
            <a:rPr lang="en-US" sz="1100" b="1" i="0" baseline="0">
              <a:solidFill>
                <a:srgbClr val="000000"/>
              </a:solidFill>
              <a:latin typeface="+mn-lt"/>
              <a:ea typeface="+mn-ea"/>
              <a:cs typeface="+mn-cs"/>
            </a:rPr>
            <a:t>=</a:t>
          </a:r>
          <a:r>
            <a:rPr lang="en-US" sz="1100" b="1" i="1" baseline="0">
              <a:solidFill>
                <a:srgbClr val="000000"/>
              </a:solidFill>
              <a:latin typeface="+mn-lt"/>
              <a:ea typeface="+mn-ea"/>
              <a:cs typeface="+mn-cs"/>
            </a:rPr>
            <a:t>COUNTIFS(criterion_range1,criterion1,criterion_range2,criterion2</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each </a:t>
          </a:r>
          <a:r>
            <a:rPr lang="en-US" sz="1100" b="0" i="1" baseline="0">
              <a:solidFill>
                <a:srgbClr val="000000"/>
              </a:solidFill>
              <a:latin typeface="+mn-lt"/>
              <a:ea typeface="+mn-ea"/>
              <a:cs typeface="+mn-cs"/>
            </a:rPr>
            <a:t>criterion_range,criterion </a:t>
          </a:r>
          <a:r>
            <a:rPr lang="en-US" sz="1100" b="0" i="0" baseline="0">
              <a:solidFill>
                <a:srgbClr val="000000"/>
              </a:solidFill>
              <a:latin typeface="+mn-lt"/>
              <a:ea typeface="+mn-ea"/>
              <a:cs typeface="+mn-cs"/>
            </a:rPr>
            <a:t>pair imposes a condition on a particular range, usually a column. The "..." means that any number of criteria can be imposed.</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In the top gray cell to the right, find the number of students with the gender in cell Q8 and age younger than the age cutoff in cell Q9 who scored less than or equal to the score cutoff in cell Q10. (Scroll to the right for the answer.)</a:t>
          </a:r>
        </a:p>
        <a:p>
          <a:endParaRPr lang="en-US" sz="1100" b="0" i="0" baseline="0">
            <a:solidFill>
              <a:srgbClr val="000000"/>
            </a:solidFill>
            <a:latin typeface="+mn-lt"/>
            <a:ea typeface="+mn-ea"/>
            <a:cs typeface="+mn-cs"/>
          </a:endParaRPr>
        </a:p>
      </xdr:txBody>
    </xdr:sp>
    <xdr:clientData/>
  </xdr:twoCellAnchor>
  <xdr:twoCellAnchor>
    <xdr:from>
      <xdr:col>1</xdr:col>
      <xdr:colOff>0</xdr:colOff>
      <xdr:row>27</xdr:row>
      <xdr:rowOff>0</xdr:rowOff>
    </xdr:from>
    <xdr:to>
      <xdr:col>9</xdr:col>
      <xdr:colOff>0</xdr:colOff>
      <xdr:row>49</xdr:row>
      <xdr:rowOff>9525</xdr:rowOff>
    </xdr:to>
    <xdr:sp macro="" textlink="">
      <xdr:nvSpPr>
        <xdr:cNvPr id="4" name="TextBox 3">
          <a:extLst>
            <a:ext uri="{FF2B5EF4-FFF2-40B4-BE49-F238E27FC236}">
              <a16:creationId xmlns:a16="http://schemas.microsoft.com/office/drawing/2014/main" id="{00000000-0008-0000-2A00-000004000000}"/>
            </a:ext>
          </a:extLst>
        </xdr:cNvPr>
        <xdr:cNvSpPr txBox="1"/>
      </xdr:nvSpPr>
      <xdr:spPr>
        <a:xfrm>
          <a:off x="238125" y="5143500"/>
          <a:ext cx="5467350" cy="4200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SUMIFS</a:t>
          </a:r>
          <a:r>
            <a:rPr lang="en-US" sz="1100" b="1" baseline="0">
              <a:solidFill>
                <a:srgbClr val="000000"/>
              </a:solidFill>
              <a:latin typeface="+mn-lt"/>
              <a:ea typeface="+mn-ea"/>
              <a:cs typeface="+mn-cs"/>
            </a:rPr>
            <a:t> Function (Math &amp; Trig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SUMIFS</a:t>
          </a:r>
          <a:r>
            <a:rPr lang="en-US" sz="1100" baseline="0">
              <a:solidFill>
                <a:srgbClr val="000000"/>
              </a:solidFill>
              <a:latin typeface="+mn-lt"/>
              <a:ea typeface="+mn-ea"/>
              <a:cs typeface="+mn-cs"/>
            </a:rPr>
            <a:t> function is similar in concept to SUMIF, but its syntax is different. (Microsoft chose this syntax instead of the original SUMIF syntax for logical reasons, but they didn't want to change the SUMIF syntax because it would have broken too many existing spreadsheets.) Now the range to sum comes first, and the criteria ranges and criteria come last.</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To use the SUMIFS function:</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Enter the formula</a:t>
          </a:r>
        </a:p>
        <a:p>
          <a:r>
            <a:rPr lang="en-US" sz="1100" b="0" i="0" baseline="0">
              <a:solidFill>
                <a:srgbClr val="000000"/>
              </a:solidFill>
              <a:latin typeface="+mn-lt"/>
              <a:ea typeface="+mn-ea"/>
              <a:cs typeface="+mn-cs"/>
            </a:rPr>
            <a:t> </a:t>
          </a:r>
        </a:p>
        <a:p>
          <a:r>
            <a:rPr lang="en-US" sz="1100" b="1" i="0" baseline="0">
              <a:solidFill>
                <a:srgbClr val="000000"/>
              </a:solidFill>
              <a:latin typeface="+mn-lt"/>
              <a:ea typeface="+mn-ea"/>
              <a:cs typeface="+mn-cs"/>
            </a:rPr>
            <a:t>=SUMIFS(</a:t>
          </a:r>
          <a:r>
            <a:rPr lang="en-US" sz="1100" b="1" i="1" baseline="0">
              <a:solidFill>
                <a:srgbClr val="000000"/>
              </a:solidFill>
              <a:latin typeface="+mn-lt"/>
              <a:ea typeface="+mn-ea"/>
              <a:cs typeface="+mn-cs"/>
            </a:rPr>
            <a:t>sum_range</a:t>
          </a:r>
          <a:r>
            <a:rPr lang="en-US" sz="1100" b="1" i="0" baseline="0">
              <a:solidFill>
                <a:srgbClr val="000000"/>
              </a:solidFill>
              <a:latin typeface="+mn-lt"/>
              <a:ea typeface="+mn-ea"/>
              <a:cs typeface="+mn-cs"/>
            </a:rPr>
            <a:t>,</a:t>
          </a:r>
          <a:r>
            <a:rPr lang="en-US" sz="1100" b="1" i="1" baseline="0">
              <a:solidFill>
                <a:srgbClr val="000000"/>
              </a:solidFill>
              <a:latin typeface="+mn-lt"/>
              <a:ea typeface="+mn-ea"/>
              <a:cs typeface="+mn-cs"/>
            </a:rPr>
            <a:t>criterion_range1</a:t>
          </a:r>
          <a:r>
            <a:rPr lang="en-US" sz="1100" b="1" i="0" baseline="0">
              <a:solidFill>
                <a:srgbClr val="000000"/>
              </a:solidFill>
              <a:latin typeface="+mn-lt"/>
              <a:ea typeface="+mn-ea"/>
              <a:cs typeface="+mn-cs"/>
            </a:rPr>
            <a:t>,</a:t>
          </a:r>
          <a:r>
            <a:rPr lang="en-US" sz="1100" b="1" i="1" baseline="0">
              <a:solidFill>
                <a:srgbClr val="000000"/>
              </a:solidFill>
              <a:latin typeface="+mn-lt"/>
              <a:ea typeface="+mn-ea"/>
              <a:cs typeface="+mn-cs"/>
            </a:rPr>
            <a:t>criterion1</a:t>
          </a:r>
          <a:r>
            <a:rPr lang="en-US" sz="1100" b="1" i="0" baseline="0">
              <a:solidFill>
                <a:srgbClr val="000000"/>
              </a:solidFill>
              <a:latin typeface="+mn-lt"/>
              <a:ea typeface="+mn-ea"/>
              <a:cs typeface="+mn-cs"/>
            </a:rPr>
            <a:t>,</a:t>
          </a:r>
          <a:r>
            <a:rPr lang="en-US" sz="1100" b="1" i="1" baseline="0">
              <a:solidFill>
                <a:srgbClr val="000000"/>
              </a:solidFill>
              <a:latin typeface="+mn-lt"/>
              <a:ea typeface="+mn-ea"/>
              <a:cs typeface="+mn-cs"/>
            </a:rPr>
            <a:t>criterion_range2</a:t>
          </a:r>
          <a:r>
            <a:rPr lang="en-US" sz="1100" b="1" i="0" baseline="0">
              <a:solidFill>
                <a:srgbClr val="000000"/>
              </a:solidFill>
              <a:latin typeface="+mn-lt"/>
              <a:ea typeface="+mn-ea"/>
              <a:cs typeface="+mn-cs"/>
            </a:rPr>
            <a:t>,</a:t>
          </a:r>
          <a:r>
            <a:rPr lang="en-US" sz="1100" b="1" i="1" baseline="0">
              <a:solidFill>
                <a:srgbClr val="000000"/>
              </a:solidFill>
              <a:latin typeface="+mn-lt"/>
              <a:ea typeface="+mn-ea"/>
              <a:cs typeface="+mn-cs"/>
            </a:rPr>
            <a:t>criterion2</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Again, the setup is typically like the example to the right. There is a column such as exam score to sum. The criteria impose conditions on other columns, or even the same column. Only those rows that meet all of the conditions are part of the sum.</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In the middle gray cell to the right, calculate the total of all scores made by the gender in cell Q8 and ages younger than the age cutoff in cell Q9. (Scroll to the right for the answer.)</a:t>
          </a:r>
        </a:p>
      </xdr:txBody>
    </xdr:sp>
    <xdr:clientData/>
  </xdr:twoCellAnchor>
  <xdr:twoCellAnchor>
    <xdr:from>
      <xdr:col>1</xdr:col>
      <xdr:colOff>0</xdr:colOff>
      <xdr:row>50</xdr:row>
      <xdr:rowOff>0</xdr:rowOff>
    </xdr:from>
    <xdr:to>
      <xdr:col>9</xdr:col>
      <xdr:colOff>0</xdr:colOff>
      <xdr:row>59</xdr:row>
      <xdr:rowOff>9524</xdr:rowOff>
    </xdr:to>
    <xdr:sp macro="" textlink="">
      <xdr:nvSpPr>
        <xdr:cNvPr id="6" name="TextBox 5">
          <a:extLst>
            <a:ext uri="{FF2B5EF4-FFF2-40B4-BE49-F238E27FC236}">
              <a16:creationId xmlns:a16="http://schemas.microsoft.com/office/drawing/2014/main" id="{00000000-0008-0000-2A00-000006000000}"/>
            </a:ext>
          </a:extLst>
        </xdr:cNvPr>
        <xdr:cNvSpPr txBox="1"/>
      </xdr:nvSpPr>
      <xdr:spPr>
        <a:xfrm>
          <a:off x="238125" y="9525000"/>
          <a:ext cx="5467350" cy="1724024"/>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baseline="0">
              <a:solidFill>
                <a:srgbClr val="000000"/>
              </a:solidFill>
              <a:latin typeface="+mn-lt"/>
              <a:ea typeface="+mn-ea"/>
              <a:cs typeface="+mn-cs"/>
            </a:rPr>
            <a:t>AVERAGEIFS Function (Statistical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chemeClr val="dk1"/>
              </a:solidFill>
              <a:effectLst/>
              <a:latin typeface="+mn-lt"/>
              <a:ea typeface="+mn-ea"/>
              <a:cs typeface="+mn-cs"/>
            </a:rPr>
            <a:t>The AVERAGEIFS function works just like the SUMIFS function, except that it averages the values in the the </a:t>
          </a:r>
          <a:r>
            <a:rPr lang="en-US" sz="1100" i="1">
              <a:solidFill>
                <a:schemeClr val="dk1"/>
              </a:solidFill>
              <a:effectLst/>
              <a:latin typeface="+mn-lt"/>
              <a:ea typeface="+mn-ea"/>
              <a:cs typeface="+mn-cs"/>
            </a:rPr>
            <a:t>average_range</a:t>
          </a:r>
          <a:r>
            <a:rPr lang="en-US" sz="1100" i="0" baseline="0">
              <a:solidFill>
                <a:schemeClr val="dk1"/>
              </a:solidFill>
              <a:effectLst/>
              <a:latin typeface="+mn-lt"/>
              <a:ea typeface="+mn-ea"/>
              <a:cs typeface="+mn-cs"/>
            </a:rPr>
            <a:t> argument.</a:t>
          </a:r>
          <a:endParaRPr lang="en-US">
            <a:effectLst/>
          </a:endParaRP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Try it! Calculate the average in the bottom gray cell to the right, using the same criteria as in the SUMIFS exercise above. (Scroll to the right for the answer.)</a:t>
          </a:r>
          <a:endParaRPr lang="en-US">
            <a:effectLst/>
          </a:endParaRPr>
        </a:p>
        <a:p>
          <a:endParaRPr lang="en-US" sz="1100" b="0" i="0" baseline="0">
            <a:solidFill>
              <a:srgbClr val="000000"/>
            </a:solidFill>
            <a:latin typeface="+mn-lt"/>
            <a:ea typeface="+mn-ea"/>
            <a:cs typeface="+mn-cs"/>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30</xdr:row>
      <xdr:rowOff>190499</xdr:rowOff>
    </xdr:to>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238125" y="381000"/>
          <a:ext cx="4876800" cy="552449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SUMPRODUCT Function (Math &amp; Trig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There are many times when you need to sum products of values in two (or possibly more than two) same-size ranges. Fortunately, there is a SUMPRODUCT function that sums products quickly.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SUMPRODUCT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=SUMPRODUCT(</a:t>
          </a:r>
          <a:r>
            <a:rPr lang="en-US" sz="1100" b="1" i="1">
              <a:solidFill>
                <a:srgbClr val="000000"/>
              </a:solidFill>
              <a:latin typeface="+mn-lt"/>
              <a:ea typeface="+mn-ea"/>
              <a:cs typeface="+mn-cs"/>
            </a:rPr>
            <a:t>range1</a:t>
          </a:r>
          <a:r>
            <a:rPr lang="en-US" sz="1100" b="1">
              <a:solidFill>
                <a:srgbClr val="000000"/>
              </a:solidFill>
              <a:latin typeface="+mn-lt"/>
              <a:ea typeface="+mn-ea"/>
              <a:cs typeface="+mn-cs"/>
            </a:rPr>
            <a:t>,</a:t>
          </a:r>
          <a:r>
            <a:rPr lang="en-US" sz="1100" b="1" i="1">
              <a:solidFill>
                <a:srgbClr val="000000"/>
              </a:solidFill>
              <a:latin typeface="+mn-lt"/>
              <a:ea typeface="+mn-ea"/>
              <a:cs typeface="+mn-cs"/>
            </a:rPr>
            <a:t>range2</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range1</a:t>
          </a:r>
          <a:r>
            <a:rPr lang="en-US" sz="1100">
              <a:solidFill>
                <a:srgbClr val="000000"/>
              </a:solidFill>
              <a:latin typeface="+mn-lt"/>
              <a:ea typeface="+mn-ea"/>
              <a:cs typeface="+mn-cs"/>
            </a:rPr>
            <a:t> and </a:t>
          </a:r>
          <a:r>
            <a:rPr lang="en-US" sz="1100" i="1">
              <a:solidFill>
                <a:srgbClr val="000000"/>
              </a:solidFill>
              <a:latin typeface="+mn-lt"/>
              <a:ea typeface="+mn-ea"/>
              <a:cs typeface="+mn-cs"/>
            </a:rPr>
            <a:t>range2 </a:t>
          </a:r>
          <a:r>
            <a:rPr lang="en-US" sz="1100">
              <a:solidFill>
                <a:srgbClr val="000000"/>
              </a:solidFill>
              <a:latin typeface="+mn-lt"/>
              <a:ea typeface="+mn-ea"/>
              <a:cs typeface="+mn-cs"/>
            </a:rPr>
            <a:t>are exactly the same size. For example, they might be two column ranges with 10 cells each, or they might be two ranges with 4 rows and 10 columns each. The formula sums the products of the corresponding values from the two ranges.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There can actually be more than two ranges in the SUMPRODUCT formula, separated by commas, as long as all of them have exactly the same size. This is not as common as having only two ranges, but it is sometimes useful.</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Sum the products of the two ranges in the example to the right to find the total shipping cost in the gray cell.  (Scroll to the right for the answer</a:t>
          </a:r>
          <a:r>
            <a:rPr lang="en-US" sz="1100" b="0" baseline="0">
              <a:solidFill>
                <a:srgbClr val="000000"/>
              </a:solidFill>
              <a:latin typeface="+mn-lt"/>
              <a:ea typeface="+mn-ea"/>
              <a:cs typeface="+mn-cs"/>
            </a:rPr>
            <a:t>.)</a:t>
          </a:r>
          <a:endParaRPr lang="en-US" sz="1100" b="0">
            <a:solidFill>
              <a:srgbClr val="000000"/>
            </a:solidFill>
            <a:latin typeface="+mn-lt"/>
            <a:ea typeface="+mn-ea"/>
            <a:cs typeface="+mn-cs"/>
          </a:endParaRP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By the way, if you are tempted to write the formula </a:t>
          </a:r>
          <a:r>
            <a:rPr lang="en-US" sz="1100" b="0" i="1">
              <a:solidFill>
                <a:srgbClr val="000000"/>
              </a:solidFill>
              <a:latin typeface="+mn-lt"/>
              <a:ea typeface="+mn-ea"/>
              <a:cs typeface="+mn-cs"/>
            </a:rPr>
            <a:t>without </a:t>
          </a:r>
          <a:r>
            <a:rPr lang="en-US" sz="1100" b="0">
              <a:solidFill>
                <a:srgbClr val="000000"/>
              </a:solidFill>
              <a:latin typeface="+mn-lt"/>
              <a:ea typeface="+mn-ea"/>
              <a:cs typeface="+mn-cs"/>
            </a:rPr>
            <a:t>the SUMPRODUCT function as the sum of nine products, as many beginning users</a:t>
          </a:r>
          <a:r>
            <a:rPr lang="en-US" sz="1100" b="0" baseline="0">
              <a:solidFill>
                <a:srgbClr val="000000"/>
              </a:solidFill>
              <a:latin typeface="+mn-lt"/>
              <a:ea typeface="+mn-ea"/>
              <a:cs typeface="+mn-cs"/>
            </a:rPr>
            <a:t> tend</a:t>
          </a:r>
          <a:r>
            <a:rPr lang="en-US" sz="1100" b="0">
              <a:solidFill>
                <a:srgbClr val="000000"/>
              </a:solidFill>
              <a:latin typeface="+mn-lt"/>
              <a:ea typeface="+mn-ea"/>
              <a:cs typeface="+mn-cs"/>
            </a:rPr>
            <a:t> to do, imagine how long your formula would be if there were 10 plants and 50 cities! The SUMPRODUCT function is extremely efficient, so get used to using</a:t>
          </a:r>
          <a:r>
            <a:rPr lang="en-US" sz="1100" b="0" baseline="0">
              <a:solidFill>
                <a:srgbClr val="000000"/>
              </a:solidFill>
              <a:latin typeface="+mn-lt"/>
              <a:ea typeface="+mn-ea"/>
              <a:cs typeface="+mn-cs"/>
            </a:rPr>
            <a:t> it.</a:t>
          </a:r>
          <a:endParaRPr lang="en-US" sz="1100" b="0">
            <a:solidFill>
              <a:srgbClr val="000000"/>
            </a:solidFill>
            <a:latin typeface="+mn-lt"/>
            <a:ea typeface="+mn-ea"/>
            <a:cs typeface="+mn-cs"/>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21</xdr:row>
      <xdr:rowOff>0</xdr:rowOff>
    </xdr:to>
    <xdr:sp macro="" textlink="">
      <xdr:nvSpPr>
        <xdr:cNvPr id="2" name="TextBox 1">
          <a:extLst>
            <a:ext uri="{FF2B5EF4-FFF2-40B4-BE49-F238E27FC236}">
              <a16:creationId xmlns:a16="http://schemas.microsoft.com/office/drawing/2014/main" id="{00000000-0008-0000-2C00-000002000000}"/>
            </a:ext>
          </a:extLst>
        </xdr:cNvPr>
        <xdr:cNvSpPr txBox="1"/>
      </xdr:nvSpPr>
      <xdr:spPr>
        <a:xfrm>
          <a:off x="238125" y="381000"/>
          <a:ext cx="4876800" cy="3619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Basic</a:t>
          </a:r>
          <a:r>
            <a:rPr lang="en-US" sz="1100">
              <a:solidFill>
                <a:srgbClr val="000000"/>
              </a:solidFill>
              <a:latin typeface="+mn-lt"/>
              <a:ea typeface="+mn-ea"/>
              <a:cs typeface="+mn-cs"/>
            </a:rPr>
            <a:t> </a:t>
          </a:r>
          <a:r>
            <a:rPr lang="en-US" sz="1100" b="1">
              <a:solidFill>
                <a:srgbClr val="000000"/>
              </a:solidFill>
              <a:latin typeface="+mn-lt"/>
              <a:ea typeface="+mn-ea"/>
              <a:cs typeface="+mn-cs"/>
            </a:rPr>
            <a:t>IF Function (Logical</a:t>
          </a:r>
          <a:r>
            <a:rPr lang="en-US" sz="1100" b="1" baseline="0">
              <a:solidFill>
                <a:srgbClr val="000000"/>
              </a:solidFill>
              <a:latin typeface="+mn-lt"/>
              <a:ea typeface="+mn-ea"/>
              <a:cs typeface="+mn-cs"/>
            </a:rPr>
            <a:t> Category)</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IF functions are very useful for performing logic, and they vary from simple to complex. A few typical examples are illustrated here.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enter a basic IF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=IF(</a:t>
          </a:r>
          <a:r>
            <a:rPr lang="en-US" sz="1100" b="1" i="1">
              <a:solidFill>
                <a:srgbClr val="000000"/>
              </a:solidFill>
              <a:latin typeface="+mn-lt"/>
              <a:ea typeface="+mn-ea"/>
              <a:cs typeface="+mn-cs"/>
            </a:rPr>
            <a:t>condition</a:t>
          </a:r>
          <a:r>
            <a:rPr lang="en-US" sz="1100" b="1">
              <a:solidFill>
                <a:srgbClr val="000000"/>
              </a:solidFill>
              <a:latin typeface="+mn-lt"/>
              <a:ea typeface="+mn-ea"/>
              <a:cs typeface="+mn-cs"/>
            </a:rPr>
            <a:t>,</a:t>
          </a:r>
          <a:r>
            <a:rPr lang="en-US" sz="1100" b="1" i="1">
              <a:solidFill>
                <a:srgbClr val="000000"/>
              </a:solidFill>
              <a:latin typeface="+mn-lt"/>
              <a:ea typeface="+mn-ea"/>
              <a:cs typeface="+mn-cs"/>
            </a:rPr>
            <a:t>expression1</a:t>
          </a:r>
          <a:r>
            <a:rPr lang="en-US" sz="1100" b="1">
              <a:solidFill>
                <a:srgbClr val="000000"/>
              </a:solidFill>
              <a:latin typeface="+mn-lt"/>
              <a:ea typeface="+mn-ea"/>
              <a:cs typeface="+mn-cs"/>
            </a:rPr>
            <a:t>,</a:t>
          </a:r>
          <a:r>
            <a:rPr lang="en-US" sz="1100" b="1" i="1">
              <a:solidFill>
                <a:srgbClr val="000000"/>
              </a:solidFill>
              <a:latin typeface="+mn-lt"/>
              <a:ea typeface="+mn-ea"/>
              <a:cs typeface="+mn-cs"/>
            </a:rPr>
            <a:t>expression2</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condition</a:t>
          </a:r>
          <a:r>
            <a:rPr lang="en-US" sz="1100">
              <a:solidFill>
                <a:srgbClr val="000000"/>
              </a:solidFill>
              <a:latin typeface="+mn-lt"/>
              <a:ea typeface="+mn-ea"/>
              <a:cs typeface="+mn-cs"/>
            </a:rPr>
            <a:t> is any condition that is either true or false, </a:t>
          </a:r>
          <a:r>
            <a:rPr lang="en-US" sz="1100" i="1">
              <a:solidFill>
                <a:srgbClr val="000000"/>
              </a:solidFill>
              <a:latin typeface="+mn-lt"/>
              <a:ea typeface="+mn-ea"/>
              <a:cs typeface="+mn-cs"/>
            </a:rPr>
            <a:t>expression1</a:t>
          </a:r>
          <a:r>
            <a:rPr lang="en-US" sz="1100">
              <a:solidFill>
                <a:srgbClr val="000000"/>
              </a:solidFill>
              <a:latin typeface="+mn-lt"/>
              <a:ea typeface="+mn-ea"/>
              <a:cs typeface="+mn-cs"/>
            </a:rPr>
            <a:t> is the value of the formula if the condition is true, and </a:t>
          </a:r>
          <a:r>
            <a:rPr lang="en-US" sz="1100" i="1">
              <a:solidFill>
                <a:srgbClr val="000000"/>
              </a:solidFill>
              <a:latin typeface="+mn-lt"/>
              <a:ea typeface="+mn-ea"/>
              <a:cs typeface="+mn-cs"/>
            </a:rPr>
            <a:t>expression2</a:t>
          </a:r>
          <a:r>
            <a:rPr lang="en-US" sz="1100">
              <a:solidFill>
                <a:srgbClr val="000000"/>
              </a:solidFill>
              <a:latin typeface="+mn-lt"/>
              <a:ea typeface="+mn-ea"/>
              <a:cs typeface="+mn-cs"/>
            </a:rPr>
            <a:t> is the value of the formula if the condition is false.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 simple example is </a:t>
          </a:r>
          <a:r>
            <a:rPr lang="en-US" sz="1100" b="1">
              <a:solidFill>
                <a:srgbClr val="000000"/>
              </a:solidFill>
              <a:latin typeface="+mn-lt"/>
              <a:ea typeface="+mn-ea"/>
              <a:cs typeface="+mn-cs"/>
            </a:rPr>
            <a:t>=IF(A1&lt;5,10,“NA”)</a:t>
          </a:r>
          <a:r>
            <a:rPr lang="en-US" sz="1100">
              <a:solidFill>
                <a:srgbClr val="000000"/>
              </a:solidFill>
              <a:latin typeface="+mn-lt"/>
              <a:ea typeface="+mn-ea"/>
              <a:cs typeface="+mn-cs"/>
            </a:rPr>
            <a:t>. Note that if either of the expressions is text, as opposed to a numeric value, it should be enclosed in double quotes. </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Enter appropriate IF formulas in columns M and N. (Scroll to the right for answers.)</a:t>
          </a:r>
        </a:p>
      </xdr:txBody>
    </xdr:sp>
    <xdr:clientData/>
  </xdr:twoCellAnchor>
  <xdr:twoCellAnchor>
    <xdr:from>
      <xdr:col>1</xdr:col>
      <xdr:colOff>0</xdr:colOff>
      <xdr:row>22</xdr:row>
      <xdr:rowOff>0</xdr:rowOff>
    </xdr:from>
    <xdr:to>
      <xdr:col>9</xdr:col>
      <xdr:colOff>0</xdr:colOff>
      <xdr:row>43</xdr:row>
      <xdr:rowOff>161925</xdr:rowOff>
    </xdr:to>
    <xdr:sp macro="" textlink="">
      <xdr:nvSpPr>
        <xdr:cNvPr id="3" name="TextBox 2">
          <a:extLst>
            <a:ext uri="{FF2B5EF4-FFF2-40B4-BE49-F238E27FC236}">
              <a16:creationId xmlns:a16="http://schemas.microsoft.com/office/drawing/2014/main" id="{00000000-0008-0000-2C00-000003000000}"/>
            </a:ext>
          </a:extLst>
        </xdr:cNvPr>
        <xdr:cNvSpPr txBox="1"/>
      </xdr:nvSpPr>
      <xdr:spPr>
        <a:xfrm>
          <a:off x="238125" y="4191000"/>
          <a:ext cx="4876800" cy="41624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Nested</a:t>
          </a:r>
          <a:r>
            <a:rPr lang="en-US" sz="1100" b="1" baseline="0">
              <a:solidFill>
                <a:srgbClr val="000000"/>
              </a:solidFill>
              <a:latin typeface="+mn-lt"/>
              <a:ea typeface="+mn-ea"/>
              <a:cs typeface="+mn-cs"/>
            </a:rPr>
            <a:t> IF Functions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Sometimes IF functions are nested. For example, there might be three possibilities, depending on whether the value in cell A1 is negative, zero, or positive. A nested IF formula can then be used as follows.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nested IF functions: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=IF(</a:t>
          </a:r>
          <a:r>
            <a:rPr lang="en-US" sz="1100" b="1" i="1">
              <a:solidFill>
                <a:srgbClr val="000000"/>
              </a:solidFill>
              <a:latin typeface="+mn-lt"/>
              <a:ea typeface="+mn-ea"/>
              <a:cs typeface="+mn-cs"/>
            </a:rPr>
            <a:t>condition1</a:t>
          </a:r>
          <a:r>
            <a:rPr lang="en-US" sz="1100" b="1">
              <a:solidFill>
                <a:srgbClr val="000000"/>
              </a:solidFill>
              <a:latin typeface="+mn-lt"/>
              <a:ea typeface="+mn-ea"/>
              <a:cs typeface="+mn-cs"/>
            </a:rPr>
            <a:t>,</a:t>
          </a:r>
          <a:r>
            <a:rPr lang="en-US" sz="1100" b="1" i="1">
              <a:solidFill>
                <a:srgbClr val="000000"/>
              </a:solidFill>
              <a:latin typeface="+mn-lt"/>
              <a:ea typeface="+mn-ea"/>
              <a:cs typeface="+mn-cs"/>
            </a:rPr>
            <a:t>expression1</a:t>
          </a:r>
          <a:r>
            <a:rPr lang="en-US" sz="1100" b="1">
              <a:solidFill>
                <a:srgbClr val="000000"/>
              </a:solidFill>
              <a:latin typeface="+mn-lt"/>
              <a:ea typeface="+mn-ea"/>
              <a:cs typeface="+mn-cs"/>
            </a:rPr>
            <a:t>,IF(</a:t>
          </a:r>
          <a:r>
            <a:rPr lang="en-US" sz="1100" b="1" i="1">
              <a:solidFill>
                <a:srgbClr val="000000"/>
              </a:solidFill>
              <a:latin typeface="+mn-lt"/>
              <a:ea typeface="+mn-ea"/>
              <a:cs typeface="+mn-cs"/>
            </a:rPr>
            <a:t>condition2</a:t>
          </a:r>
          <a:r>
            <a:rPr lang="en-US" sz="1100" b="1">
              <a:solidFill>
                <a:srgbClr val="000000"/>
              </a:solidFill>
              <a:latin typeface="+mn-lt"/>
              <a:ea typeface="+mn-ea"/>
              <a:cs typeface="+mn-cs"/>
            </a:rPr>
            <a:t>,</a:t>
          </a:r>
          <a:r>
            <a:rPr lang="en-US" sz="1100" b="1" i="1">
              <a:solidFill>
                <a:srgbClr val="000000"/>
              </a:solidFill>
              <a:latin typeface="+mn-lt"/>
              <a:ea typeface="+mn-ea"/>
              <a:cs typeface="+mn-cs"/>
            </a:rPr>
            <a:t>expression2</a:t>
          </a:r>
          <a:r>
            <a:rPr lang="en-US" sz="1100" b="1">
              <a:solidFill>
                <a:srgbClr val="000000"/>
              </a:solidFill>
              <a:latin typeface="+mn-lt"/>
              <a:ea typeface="+mn-ea"/>
              <a:cs typeface="+mn-cs"/>
            </a:rPr>
            <a:t>,</a:t>
          </a:r>
          <a:r>
            <a:rPr lang="en-US" sz="1100" b="1" i="1">
              <a:solidFill>
                <a:srgbClr val="000000"/>
              </a:solidFill>
              <a:latin typeface="+mn-lt"/>
              <a:ea typeface="+mn-ea"/>
              <a:cs typeface="+mn-cs"/>
            </a:rPr>
            <a:t>expression3</a:t>
          </a:r>
          <a:r>
            <a:rPr lang="en-US" sz="1100" b="1">
              <a:solidFill>
                <a:srgbClr val="000000"/>
              </a:solidFill>
              <a:latin typeface="+mn-lt"/>
              <a:ea typeface="+mn-ea"/>
              <a:cs typeface="+mn-cs"/>
            </a:rPr>
            <a:t>))</a:t>
          </a:r>
          <a:r>
            <a:rPr lang="en-US" sz="1100">
              <a:solidFill>
                <a:srgbClr val="000000"/>
              </a:solidFill>
              <a:latin typeface="+mn-lt"/>
              <a:ea typeface="+mn-ea"/>
              <a:cs typeface="+mn-cs"/>
            </a:rPr>
            <a:t>. If </a:t>
          </a:r>
          <a:r>
            <a:rPr lang="en-US" sz="1100" i="1">
              <a:solidFill>
                <a:srgbClr val="000000"/>
              </a:solidFill>
              <a:latin typeface="+mn-lt"/>
              <a:ea typeface="+mn-ea"/>
              <a:cs typeface="+mn-cs"/>
            </a:rPr>
            <a:t>condition1</a:t>
          </a:r>
          <a:r>
            <a:rPr lang="en-US" sz="1100">
              <a:solidFill>
                <a:srgbClr val="000000"/>
              </a:solidFill>
              <a:latin typeface="+mn-lt"/>
              <a:ea typeface="+mn-ea"/>
              <a:cs typeface="+mn-cs"/>
            </a:rPr>
            <a:t> is true, the relevant value is </a:t>
          </a:r>
          <a:r>
            <a:rPr lang="en-US" sz="1100" i="1">
              <a:solidFill>
                <a:srgbClr val="000000"/>
              </a:solidFill>
              <a:latin typeface="+mn-lt"/>
              <a:ea typeface="+mn-ea"/>
              <a:cs typeface="+mn-cs"/>
            </a:rPr>
            <a:t>expression1</a:t>
          </a:r>
          <a:r>
            <a:rPr lang="en-US" sz="1100">
              <a:solidFill>
                <a:srgbClr val="000000"/>
              </a:solidFill>
              <a:latin typeface="+mn-lt"/>
              <a:ea typeface="+mn-ea"/>
              <a:cs typeface="+mn-cs"/>
            </a:rPr>
            <a:t>. Otherwise, </a:t>
          </a:r>
          <a:r>
            <a:rPr lang="en-US" sz="1100" i="1">
              <a:solidFill>
                <a:srgbClr val="000000"/>
              </a:solidFill>
              <a:latin typeface="+mn-lt"/>
              <a:ea typeface="+mn-ea"/>
              <a:cs typeface="+mn-cs"/>
            </a:rPr>
            <a:t>condition2</a:t>
          </a:r>
          <a:r>
            <a:rPr lang="en-US" sz="1100">
              <a:solidFill>
                <a:srgbClr val="000000"/>
              </a:solidFill>
              <a:latin typeface="+mn-lt"/>
              <a:ea typeface="+mn-ea"/>
              <a:cs typeface="+mn-cs"/>
            </a:rPr>
            <a:t> is checked. If it is true, the relevant value is </a:t>
          </a:r>
          <a:r>
            <a:rPr lang="en-US" sz="1100" i="1">
              <a:solidFill>
                <a:srgbClr val="000000"/>
              </a:solidFill>
              <a:latin typeface="+mn-lt"/>
              <a:ea typeface="+mn-ea"/>
              <a:cs typeface="+mn-cs"/>
            </a:rPr>
            <a:t>expression2</a:t>
          </a:r>
          <a:r>
            <a:rPr lang="en-US" sz="1100">
              <a:solidFill>
                <a:srgbClr val="000000"/>
              </a:solidFill>
              <a:latin typeface="+mn-lt"/>
              <a:ea typeface="+mn-ea"/>
              <a:cs typeface="+mn-cs"/>
            </a:rPr>
            <a:t>. Otherwise, the relevant value is </a:t>
          </a:r>
          <a:r>
            <a:rPr lang="en-US" sz="1100" i="1">
              <a:solidFill>
                <a:srgbClr val="000000"/>
              </a:solidFill>
              <a:latin typeface="+mn-lt"/>
              <a:ea typeface="+mn-ea"/>
              <a:cs typeface="+mn-cs"/>
            </a:rPr>
            <a:t>expression3</a:t>
          </a:r>
          <a:r>
            <a:rPr lang="en-US" sz="1100">
              <a:solidFill>
                <a:srgbClr val="000000"/>
              </a:solidFill>
              <a:latin typeface="+mn-lt"/>
              <a:ea typeface="+mn-ea"/>
              <a:cs typeface="+mn-cs"/>
            </a:rPr>
            <a: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An example is </a:t>
          </a:r>
          <a:r>
            <a:rPr lang="en-US" sz="1100" b="1">
              <a:solidFill>
                <a:srgbClr val="000000"/>
              </a:solidFill>
              <a:latin typeface="+mn-lt"/>
              <a:ea typeface="+mn-ea"/>
              <a:cs typeface="+mn-cs"/>
            </a:rPr>
            <a:t>=IF(A1&lt;0,10,IF(A1=0,20,30))</a:t>
          </a:r>
          <a:r>
            <a:rPr lang="en-US" sz="1100">
              <a:solidFill>
                <a:srgbClr val="000000"/>
              </a:solidFill>
              <a:latin typeface="+mn-lt"/>
              <a:ea typeface="+mn-ea"/>
              <a:cs typeface="+mn-cs"/>
            </a:rPr>
            <a:t>. Suppose this formula is entered in cell B2. Then if A1 contains a negative number, B2 contains 10. Otherwise, if A1 contains 0, B2 contains 20. Otherwise, meaning that A1 must contain a positive value, B2 contains 30. </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Use a nested IF function to get the grades in column M. (Scroll to the right for answers.)</a:t>
          </a:r>
        </a:p>
      </xdr:txBody>
    </xdr:sp>
    <xdr:clientData/>
  </xdr:twoCellAnchor>
  <xdr:twoCellAnchor>
    <xdr:from>
      <xdr:col>1</xdr:col>
      <xdr:colOff>0</xdr:colOff>
      <xdr:row>44</xdr:row>
      <xdr:rowOff>190499</xdr:rowOff>
    </xdr:from>
    <xdr:to>
      <xdr:col>9</xdr:col>
      <xdr:colOff>0</xdr:colOff>
      <xdr:row>88</xdr:row>
      <xdr:rowOff>0</xdr:rowOff>
    </xdr:to>
    <xdr:sp macro="" textlink="">
      <xdr:nvSpPr>
        <xdr:cNvPr id="4" name="TextBox 3">
          <a:extLst>
            <a:ext uri="{FF2B5EF4-FFF2-40B4-BE49-F238E27FC236}">
              <a16:creationId xmlns:a16="http://schemas.microsoft.com/office/drawing/2014/main" id="{00000000-0008-0000-2C00-000004000000}"/>
            </a:ext>
          </a:extLst>
        </xdr:cNvPr>
        <xdr:cNvSpPr txBox="1"/>
      </xdr:nvSpPr>
      <xdr:spPr>
        <a:xfrm>
          <a:off x="238125" y="8572499"/>
          <a:ext cx="4876800" cy="81915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IF Functions with Logical AND or OR Conditions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Sometimes more complex AND or OR conditions are required in IF functions. They are not difficult once you know the syntax.</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an AND condition in an IF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=IF(AND(</a:t>
          </a:r>
          <a:r>
            <a:rPr lang="en-US" sz="1100" b="1" i="1">
              <a:solidFill>
                <a:srgbClr val="000000"/>
              </a:solidFill>
              <a:latin typeface="+mn-lt"/>
              <a:ea typeface="+mn-ea"/>
              <a:cs typeface="+mn-cs"/>
            </a:rPr>
            <a:t>condition1</a:t>
          </a:r>
          <a:r>
            <a:rPr lang="en-US" sz="1100" b="1">
              <a:solidFill>
                <a:srgbClr val="000000"/>
              </a:solidFill>
              <a:latin typeface="+mn-lt"/>
              <a:ea typeface="+mn-ea"/>
              <a:cs typeface="+mn-cs"/>
            </a:rPr>
            <a:t>,</a:t>
          </a:r>
          <a:r>
            <a:rPr lang="en-US" sz="1100" b="1" i="1">
              <a:solidFill>
                <a:srgbClr val="000000"/>
              </a:solidFill>
              <a:latin typeface="+mn-lt"/>
              <a:ea typeface="+mn-ea"/>
              <a:cs typeface="+mn-cs"/>
            </a:rPr>
            <a:t>condition2</a:t>
          </a:r>
          <a:r>
            <a:rPr lang="en-US" sz="1100" b="1">
              <a:solidFill>
                <a:srgbClr val="000000"/>
              </a:solidFill>
              <a:latin typeface="+mn-lt"/>
              <a:ea typeface="+mn-ea"/>
              <a:cs typeface="+mn-cs"/>
            </a:rPr>
            <a:t>),</a:t>
          </a:r>
          <a:r>
            <a:rPr lang="en-US" sz="1100" b="1" i="1">
              <a:solidFill>
                <a:srgbClr val="000000"/>
              </a:solidFill>
              <a:latin typeface="+mn-lt"/>
              <a:ea typeface="+mn-ea"/>
              <a:cs typeface="+mn-cs"/>
            </a:rPr>
            <a:t>expression1</a:t>
          </a:r>
          <a:r>
            <a:rPr lang="en-US" sz="1100" b="1">
              <a:solidFill>
                <a:srgbClr val="000000"/>
              </a:solidFill>
              <a:latin typeface="+mn-lt"/>
              <a:ea typeface="+mn-ea"/>
              <a:cs typeface="+mn-cs"/>
            </a:rPr>
            <a:t>,</a:t>
          </a:r>
          <a:r>
            <a:rPr lang="en-US" sz="1100" b="1" i="1">
              <a:solidFill>
                <a:srgbClr val="000000"/>
              </a:solidFill>
              <a:latin typeface="+mn-lt"/>
              <a:ea typeface="+mn-ea"/>
              <a:cs typeface="+mn-cs"/>
            </a:rPr>
            <a:t>expression2</a:t>
          </a:r>
          <a:r>
            <a:rPr lang="en-US" sz="1100" b="1">
              <a:solidFill>
                <a:srgbClr val="000000"/>
              </a:solidFill>
              <a:latin typeface="+mn-lt"/>
              <a:ea typeface="+mn-ea"/>
              <a:cs typeface="+mn-cs"/>
            </a:rPr>
            <a:t>)</a:t>
          </a:r>
          <a:r>
            <a:rPr lang="en-US" sz="1100">
              <a:solidFill>
                <a:srgbClr val="000000"/>
              </a:solidFill>
              <a:latin typeface="+mn-lt"/>
              <a:ea typeface="+mn-ea"/>
              <a:cs typeface="+mn-cs"/>
            </a:rPr>
            <a:t>. This results in </a:t>
          </a:r>
          <a:r>
            <a:rPr lang="en-US" sz="1100" i="1">
              <a:solidFill>
                <a:srgbClr val="000000"/>
              </a:solidFill>
              <a:latin typeface="+mn-lt"/>
              <a:ea typeface="+mn-ea"/>
              <a:cs typeface="+mn-cs"/>
            </a:rPr>
            <a:t>expression1</a:t>
          </a:r>
          <a:r>
            <a:rPr lang="en-US" sz="1100">
              <a:solidFill>
                <a:srgbClr val="000000"/>
              </a:solidFill>
              <a:latin typeface="+mn-lt"/>
              <a:ea typeface="+mn-ea"/>
              <a:cs typeface="+mn-cs"/>
            </a:rPr>
            <a:t> if both </a:t>
          </a:r>
          <a:r>
            <a:rPr lang="en-US" sz="1100" i="1">
              <a:solidFill>
                <a:srgbClr val="000000"/>
              </a:solidFill>
              <a:latin typeface="+mn-lt"/>
              <a:ea typeface="+mn-ea"/>
              <a:cs typeface="+mn-cs"/>
            </a:rPr>
            <a:t>condition1</a:t>
          </a:r>
          <a:r>
            <a:rPr lang="en-US" sz="1100">
              <a:solidFill>
                <a:srgbClr val="000000"/>
              </a:solidFill>
              <a:latin typeface="+mn-lt"/>
              <a:ea typeface="+mn-ea"/>
              <a:cs typeface="+mn-cs"/>
            </a:rPr>
            <a:t> and </a:t>
          </a:r>
          <a:r>
            <a:rPr lang="en-US" sz="1100" i="1">
              <a:solidFill>
                <a:srgbClr val="000000"/>
              </a:solidFill>
              <a:latin typeface="+mn-lt"/>
              <a:ea typeface="+mn-ea"/>
              <a:cs typeface="+mn-cs"/>
            </a:rPr>
            <a:t>condition2</a:t>
          </a:r>
          <a:r>
            <a:rPr lang="en-US" sz="1100">
              <a:solidFill>
                <a:srgbClr val="000000"/>
              </a:solidFill>
              <a:latin typeface="+mn-lt"/>
              <a:ea typeface="+mn-ea"/>
              <a:cs typeface="+mn-cs"/>
            </a:rPr>
            <a:t> are true. Otherwise, it results in </a:t>
          </a:r>
          <a:r>
            <a:rPr lang="en-US" sz="1100" i="1">
              <a:solidFill>
                <a:srgbClr val="000000"/>
              </a:solidFill>
              <a:latin typeface="+mn-lt"/>
              <a:ea typeface="+mn-ea"/>
              <a:cs typeface="+mn-cs"/>
            </a:rPr>
            <a:t>expression2</a:t>
          </a:r>
          <a:r>
            <a:rPr lang="en-US" sz="1100">
              <a:solidFill>
                <a:srgbClr val="000000"/>
              </a:solidFill>
              <a:latin typeface="+mn-lt"/>
              <a:ea typeface="+mn-ea"/>
              <a:cs typeface="+mn-cs"/>
            </a:rPr>
            <a: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Note the syntax. The keyword AND is followed by the conditions, separated by a comma and enclosed within parentheses. Also, note that any number of conditions, not just two, can be included in the AND, all separated by commas. </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Use an IF function with an AND condition to fill in the gray range for selling to the right. </a:t>
          </a:r>
          <a:r>
            <a:rPr lang="en-US" sz="1100" b="0">
              <a:solidFill>
                <a:srgbClr val="000000"/>
              </a:solidFill>
              <a:effectLst/>
              <a:latin typeface="+mn-lt"/>
              <a:ea typeface="+mn-ea"/>
              <a:cs typeface="+mn-cs"/>
            </a:rPr>
            <a:t>Make sure you use double quotes for text. </a:t>
          </a:r>
          <a:r>
            <a:rPr lang="en-US" sz="1100" b="0">
              <a:solidFill>
                <a:srgbClr val="000000"/>
              </a:solidFill>
              <a:latin typeface="+mn-lt"/>
              <a:ea typeface="+mn-ea"/>
              <a:cs typeface="+mn-cs"/>
            </a:rPr>
            <a:t>(Scroll to the right for answers.)</a:t>
          </a:r>
        </a:p>
        <a:p>
          <a:endParaRPr lang="en-US" sz="1100" b="0">
            <a:solidFill>
              <a:srgbClr val="000000"/>
            </a:solidFill>
            <a:latin typeface="+mn-lt"/>
            <a:ea typeface="+mn-ea"/>
            <a:cs typeface="+mn-cs"/>
          </a:endParaRPr>
        </a:p>
        <a:p>
          <a:r>
            <a:rPr lang="en-US" sz="1100">
              <a:solidFill>
                <a:srgbClr val="000000"/>
              </a:solidFill>
              <a:effectLst/>
              <a:latin typeface="+mn-lt"/>
              <a:ea typeface="+mn-ea"/>
              <a:cs typeface="+mn-cs"/>
            </a:rPr>
            <a:t>To use an OR condition in an IF function:</a:t>
          </a:r>
          <a:endParaRPr lang="en-US">
            <a:solidFill>
              <a:srgbClr val="000000"/>
            </a:solidFill>
            <a:effectLst/>
          </a:endParaRPr>
        </a:p>
        <a:p>
          <a:endParaRPr lang="en-US" sz="1100">
            <a:solidFill>
              <a:srgbClr val="000000"/>
            </a:solidFill>
            <a:effectLst/>
            <a:latin typeface="+mn-lt"/>
            <a:ea typeface="+mn-ea"/>
            <a:cs typeface="+mn-cs"/>
          </a:endParaRPr>
        </a:p>
        <a:p>
          <a:r>
            <a:rPr lang="en-US" sz="1100">
              <a:solidFill>
                <a:srgbClr val="000000"/>
              </a:solidFill>
              <a:effectLst/>
              <a:latin typeface="+mn-lt"/>
              <a:ea typeface="+mn-ea"/>
              <a:cs typeface="+mn-cs"/>
            </a:rPr>
            <a:t>Enter the formula </a:t>
          </a:r>
          <a:r>
            <a:rPr lang="en-US" sz="1100" b="1">
              <a:solidFill>
                <a:srgbClr val="000000"/>
              </a:solidFill>
              <a:effectLst/>
              <a:latin typeface="+mn-lt"/>
              <a:ea typeface="+mn-ea"/>
              <a:cs typeface="+mn-cs"/>
            </a:rPr>
            <a:t>=IF(OR(</a:t>
          </a:r>
          <a:r>
            <a:rPr lang="en-US" sz="1100" b="1" i="1">
              <a:solidFill>
                <a:srgbClr val="000000"/>
              </a:solidFill>
              <a:effectLst/>
              <a:latin typeface="+mn-lt"/>
              <a:ea typeface="+mn-ea"/>
              <a:cs typeface="+mn-cs"/>
            </a:rPr>
            <a:t>condition1</a:t>
          </a:r>
          <a:r>
            <a:rPr lang="en-US" sz="1100" b="1">
              <a:solidFill>
                <a:srgbClr val="000000"/>
              </a:solidFill>
              <a:effectLst/>
              <a:latin typeface="+mn-lt"/>
              <a:ea typeface="+mn-ea"/>
              <a:cs typeface="+mn-cs"/>
            </a:rPr>
            <a:t>,</a:t>
          </a:r>
          <a:r>
            <a:rPr lang="en-US" sz="1100" b="1" i="1">
              <a:solidFill>
                <a:srgbClr val="000000"/>
              </a:solidFill>
              <a:effectLst/>
              <a:latin typeface="+mn-lt"/>
              <a:ea typeface="+mn-ea"/>
              <a:cs typeface="+mn-cs"/>
            </a:rPr>
            <a:t>condition2</a:t>
          </a:r>
          <a:r>
            <a:rPr lang="en-US" sz="1100" b="1">
              <a:solidFill>
                <a:srgbClr val="000000"/>
              </a:solidFill>
              <a:effectLst/>
              <a:latin typeface="+mn-lt"/>
              <a:ea typeface="+mn-ea"/>
              <a:cs typeface="+mn-cs"/>
            </a:rPr>
            <a:t>),</a:t>
          </a:r>
          <a:r>
            <a:rPr lang="en-US" sz="1100" b="1" i="1">
              <a:solidFill>
                <a:srgbClr val="000000"/>
              </a:solidFill>
              <a:effectLst/>
              <a:latin typeface="+mn-lt"/>
              <a:ea typeface="+mn-ea"/>
              <a:cs typeface="+mn-cs"/>
            </a:rPr>
            <a:t>expression1</a:t>
          </a:r>
          <a:r>
            <a:rPr lang="en-US" sz="1100" b="1">
              <a:solidFill>
                <a:srgbClr val="000000"/>
              </a:solidFill>
              <a:effectLst/>
              <a:latin typeface="+mn-lt"/>
              <a:ea typeface="+mn-ea"/>
              <a:cs typeface="+mn-cs"/>
            </a:rPr>
            <a:t>,</a:t>
          </a:r>
          <a:r>
            <a:rPr lang="en-US" sz="1100" b="1" i="1">
              <a:solidFill>
                <a:srgbClr val="000000"/>
              </a:solidFill>
              <a:effectLst/>
              <a:latin typeface="+mn-lt"/>
              <a:ea typeface="+mn-ea"/>
              <a:cs typeface="+mn-cs"/>
            </a:rPr>
            <a:t>expression2</a:t>
          </a:r>
          <a:r>
            <a:rPr lang="en-US" sz="1100" b="1">
              <a:solidFill>
                <a:srgbClr val="000000"/>
              </a:solidFill>
              <a:effectLst/>
              <a:latin typeface="+mn-lt"/>
              <a:ea typeface="+mn-ea"/>
              <a:cs typeface="+mn-cs"/>
            </a:rPr>
            <a:t>)</a:t>
          </a:r>
          <a:r>
            <a:rPr lang="en-US" sz="1100">
              <a:solidFill>
                <a:srgbClr val="000000"/>
              </a:solidFill>
              <a:effectLst/>
              <a:latin typeface="+mn-lt"/>
              <a:ea typeface="+mn-ea"/>
              <a:cs typeface="+mn-cs"/>
            </a:rPr>
            <a:t>. This results in </a:t>
          </a:r>
          <a:r>
            <a:rPr lang="en-US" sz="1100" i="1">
              <a:solidFill>
                <a:srgbClr val="000000"/>
              </a:solidFill>
              <a:effectLst/>
              <a:latin typeface="+mn-lt"/>
              <a:ea typeface="+mn-ea"/>
              <a:cs typeface="+mn-cs"/>
            </a:rPr>
            <a:t>expression1</a:t>
          </a:r>
          <a:r>
            <a:rPr lang="en-US" sz="1100">
              <a:solidFill>
                <a:srgbClr val="000000"/>
              </a:solidFill>
              <a:effectLst/>
              <a:latin typeface="+mn-lt"/>
              <a:ea typeface="+mn-ea"/>
              <a:cs typeface="+mn-cs"/>
            </a:rPr>
            <a:t> if either </a:t>
          </a:r>
          <a:r>
            <a:rPr lang="en-US" sz="1100" i="1">
              <a:solidFill>
                <a:srgbClr val="000000"/>
              </a:solidFill>
              <a:effectLst/>
              <a:latin typeface="+mn-lt"/>
              <a:ea typeface="+mn-ea"/>
              <a:cs typeface="+mn-cs"/>
            </a:rPr>
            <a:t>condition1</a:t>
          </a:r>
          <a:r>
            <a:rPr lang="en-US" sz="1100">
              <a:solidFill>
                <a:srgbClr val="000000"/>
              </a:solidFill>
              <a:effectLst/>
              <a:latin typeface="+mn-lt"/>
              <a:ea typeface="+mn-ea"/>
              <a:cs typeface="+mn-cs"/>
            </a:rPr>
            <a:t> or </a:t>
          </a:r>
          <a:r>
            <a:rPr lang="en-US" sz="1100" i="1">
              <a:solidFill>
                <a:srgbClr val="000000"/>
              </a:solidFill>
              <a:effectLst/>
              <a:latin typeface="+mn-lt"/>
              <a:ea typeface="+mn-ea"/>
              <a:cs typeface="+mn-cs"/>
            </a:rPr>
            <a:t>condition2</a:t>
          </a:r>
          <a:r>
            <a:rPr lang="en-US" sz="1100">
              <a:solidFill>
                <a:srgbClr val="000000"/>
              </a:solidFill>
              <a:effectLst/>
              <a:latin typeface="+mn-lt"/>
              <a:ea typeface="+mn-ea"/>
              <a:cs typeface="+mn-cs"/>
            </a:rPr>
            <a:t> is true (or if both are true). Otherwise, it results in </a:t>
          </a:r>
          <a:r>
            <a:rPr lang="en-US" sz="1100" i="1">
              <a:solidFill>
                <a:srgbClr val="000000"/>
              </a:solidFill>
              <a:effectLst/>
              <a:latin typeface="+mn-lt"/>
              <a:ea typeface="+mn-ea"/>
              <a:cs typeface="+mn-cs"/>
            </a:rPr>
            <a:t>expression2</a:t>
          </a:r>
          <a:r>
            <a:rPr lang="en-US" sz="1100">
              <a:solidFill>
                <a:srgbClr val="000000"/>
              </a:solidFill>
              <a:effectLst/>
              <a:latin typeface="+mn-lt"/>
              <a:ea typeface="+mn-ea"/>
              <a:cs typeface="+mn-cs"/>
            </a:rPr>
            <a:t>.</a:t>
          </a:r>
          <a:endParaRPr lang="en-US">
            <a:solidFill>
              <a:srgbClr val="000000"/>
            </a:solidFill>
            <a:effectLst/>
          </a:endParaRPr>
        </a:p>
        <a:p>
          <a:endParaRPr lang="en-US" sz="1100">
            <a:solidFill>
              <a:srgbClr val="000000"/>
            </a:solidFill>
            <a:effectLst/>
            <a:latin typeface="+mn-lt"/>
            <a:ea typeface="+mn-ea"/>
            <a:cs typeface="+mn-cs"/>
          </a:endParaRPr>
        </a:p>
        <a:p>
          <a:r>
            <a:rPr lang="en-US" sz="1100">
              <a:solidFill>
                <a:srgbClr val="000000"/>
              </a:solidFill>
              <a:effectLst/>
              <a:latin typeface="+mn-lt"/>
              <a:ea typeface="+mn-ea"/>
              <a:cs typeface="+mn-cs"/>
            </a:rPr>
            <a:t>Again, any number of conditions, not just two, can be included in the OR. </a:t>
          </a:r>
          <a:endParaRPr lang="en-US">
            <a:solidFill>
              <a:srgbClr val="000000"/>
            </a:solidFill>
            <a:effectLst/>
          </a:endParaRPr>
        </a:p>
        <a:p>
          <a:endParaRPr lang="en-US" sz="1100" b="0">
            <a:solidFill>
              <a:srgbClr val="000000"/>
            </a:solidFill>
            <a:effectLst/>
            <a:latin typeface="+mn-lt"/>
            <a:ea typeface="+mn-ea"/>
            <a:cs typeface="+mn-cs"/>
          </a:endParaRPr>
        </a:p>
        <a:p>
          <a:r>
            <a:rPr lang="en-US" sz="1100" b="0">
              <a:solidFill>
                <a:srgbClr val="000000"/>
              </a:solidFill>
              <a:effectLst/>
              <a:latin typeface="+mn-lt"/>
              <a:ea typeface="+mn-ea"/>
              <a:cs typeface="+mn-cs"/>
            </a:rPr>
            <a:t>Try it! Use an IF function with an OR condition to fill in the bonuses in column P. (Scroll to the right for answers.)</a:t>
          </a:r>
        </a:p>
        <a:p>
          <a:endParaRPr lang="en-US" sz="1100" b="0">
            <a:solidFill>
              <a:srgbClr val="000000"/>
            </a:solidFill>
            <a:effectLst/>
            <a:latin typeface="+mn-lt"/>
            <a:ea typeface="+mn-ea"/>
            <a:cs typeface="+mn-cs"/>
          </a:endParaRPr>
        </a:p>
        <a:p>
          <a:r>
            <a:rPr lang="en-US" sz="1100" b="0">
              <a:solidFill>
                <a:srgbClr val="000000"/>
              </a:solidFill>
              <a:effectLst/>
              <a:latin typeface="+mn-lt"/>
              <a:ea typeface="+mn-ea"/>
              <a:cs typeface="+mn-cs"/>
            </a:rPr>
            <a:t>You can even have AND </a:t>
          </a:r>
          <a:r>
            <a:rPr lang="en-US" sz="1100" b="0" i="1">
              <a:solidFill>
                <a:srgbClr val="000000"/>
              </a:solidFill>
              <a:effectLst/>
              <a:latin typeface="+mn-lt"/>
              <a:ea typeface="+mn-ea"/>
              <a:cs typeface="+mn-cs"/>
            </a:rPr>
            <a:t>and </a:t>
          </a:r>
          <a:r>
            <a:rPr lang="en-US" sz="1100" b="0" i="0">
              <a:solidFill>
                <a:srgbClr val="000000"/>
              </a:solidFill>
              <a:effectLst/>
              <a:latin typeface="+mn-lt"/>
              <a:ea typeface="+mn-ea"/>
              <a:cs typeface="+mn-cs"/>
            </a:rPr>
            <a:t>OR</a:t>
          </a:r>
          <a:r>
            <a:rPr lang="en-US" sz="1100" b="0" i="0" baseline="0">
              <a:solidFill>
                <a:srgbClr val="000000"/>
              </a:solidFill>
              <a:effectLst/>
              <a:latin typeface="+mn-lt"/>
              <a:ea typeface="+mn-ea"/>
              <a:cs typeface="+mn-cs"/>
            </a:rPr>
            <a:t> conditions in the same formula. A typical example is </a:t>
          </a:r>
          <a:r>
            <a:rPr lang="en-US" sz="1100" b="1" i="0" baseline="0">
              <a:solidFill>
                <a:srgbClr val="000000"/>
              </a:solidFill>
              <a:effectLst/>
              <a:latin typeface="+mn-lt"/>
              <a:ea typeface="+mn-ea"/>
              <a:cs typeface="+mn-cs"/>
            </a:rPr>
            <a:t>=IF(OR(AND(B3&gt;=10,C3&gt;=15),D3&lt;50),1000,2000)</a:t>
          </a:r>
          <a:r>
            <a:rPr lang="en-US" sz="1100" b="0" i="0" baseline="0">
              <a:solidFill>
                <a:srgbClr val="000000"/>
              </a:solidFill>
              <a:effectLst/>
              <a:latin typeface="+mn-lt"/>
              <a:ea typeface="+mn-ea"/>
              <a:cs typeface="+mn-cs"/>
            </a:rPr>
            <a:t>. For example, if cells B3, C3, and D3 have values 12, 10, and 40, this returns 1000 because the second condition (D3&lt;50) is true, even though the AND condition is false. </a:t>
          </a:r>
        </a:p>
        <a:p>
          <a:endParaRPr lang="en-US" sz="1100" b="0" i="0" baseline="0">
            <a:solidFill>
              <a:srgbClr val="000000"/>
            </a:solidFill>
            <a:effectLst/>
            <a:latin typeface="+mn-lt"/>
            <a:ea typeface="+mn-ea"/>
            <a:cs typeface="+mn-cs"/>
          </a:endParaRPr>
        </a:p>
        <a:p>
          <a:r>
            <a:rPr lang="en-US" sz="1100" b="0" i="0" baseline="0">
              <a:solidFill>
                <a:srgbClr val="000000"/>
              </a:solidFill>
              <a:effectLst/>
              <a:latin typeface="+mn-lt"/>
              <a:ea typeface="+mn-ea"/>
              <a:cs typeface="+mn-cs"/>
            </a:rPr>
            <a:t>The key to writing (and reading) such complex formulas is to pay careful attention to the parentheses. Fortunately, Excel helps you by color-coding pairs of parentheses. From now on, pay close attention to this color coding. You will come to depend on it!</a:t>
          </a:r>
          <a:endParaRPr lang="en-US">
            <a:solidFill>
              <a:srgbClr val="000000"/>
            </a:solidFill>
            <a:effectLst/>
          </a:endParaRPr>
        </a:p>
        <a:p>
          <a:endParaRPr lang="en-US" sz="1100" b="0">
            <a:solidFill>
              <a:srgbClr val="000000"/>
            </a:solidFill>
            <a:latin typeface="+mn-lt"/>
            <a:ea typeface="+mn-ea"/>
            <a:cs typeface="+mn-cs"/>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40</xdr:row>
      <xdr:rowOff>0</xdr:rowOff>
    </xdr:to>
    <xdr:sp macro="" textlink="">
      <xdr:nvSpPr>
        <xdr:cNvPr id="2" name="TextBox 1">
          <a:extLst>
            <a:ext uri="{FF2B5EF4-FFF2-40B4-BE49-F238E27FC236}">
              <a16:creationId xmlns:a16="http://schemas.microsoft.com/office/drawing/2014/main" id="{00000000-0008-0000-2D00-000002000000}"/>
            </a:ext>
          </a:extLst>
        </xdr:cNvPr>
        <xdr:cNvSpPr txBox="1"/>
      </xdr:nvSpPr>
      <xdr:spPr>
        <a:xfrm>
          <a:off x="238125" y="381000"/>
          <a:ext cx="4876800" cy="7239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baseline="0">
              <a:solidFill>
                <a:srgbClr val="000000"/>
              </a:solidFill>
              <a:latin typeface="+mn-lt"/>
              <a:ea typeface="+mn-ea"/>
              <a:cs typeface="+mn-cs"/>
            </a:rPr>
            <a:t>Lookup Tables and VLOOKUP Function (Lookup &amp; Reference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Lookup tables are useful when you want to compare a particular value to a set of values, and depending on where your value falls, return</a:t>
          </a:r>
          <a:r>
            <a:rPr lang="en-US" sz="1100" baseline="0">
              <a:solidFill>
                <a:srgbClr val="000000"/>
              </a:solidFill>
              <a:latin typeface="+mn-lt"/>
              <a:ea typeface="+mn-ea"/>
              <a:cs typeface="+mn-cs"/>
            </a:rPr>
            <a:t> the appropriate result.</a:t>
          </a:r>
          <a:r>
            <a:rPr lang="en-US" sz="1100">
              <a:solidFill>
                <a:srgbClr val="000000"/>
              </a:solidFill>
              <a:latin typeface="+mn-lt"/>
              <a:ea typeface="+mn-ea"/>
              <a:cs typeface="+mn-cs"/>
            </a:rPr>
            <a:t> For example, you might have a tax table that shows, for any income, what the corresponding tax is. There are two versions of lookup tables, vertical (VLOOKUP) and horizontal (HLOOKUP). Because they are virtually identical except that vertical goes down and horizontal goes across, only the VLOOKUP function is discussed</a:t>
          </a:r>
          <a:r>
            <a:rPr lang="en-US" sz="1100" baseline="0">
              <a:solidFill>
                <a:srgbClr val="000000"/>
              </a:solidFill>
              <a:latin typeface="+mn-lt"/>
              <a:ea typeface="+mn-ea"/>
              <a:cs typeface="+mn-cs"/>
            </a:rPr>
            <a:t> here</a:t>
          </a:r>
          <a:r>
            <a:rPr lang="en-US" sz="1100">
              <a:solidFill>
                <a:srgbClr val="000000"/>
              </a:solidFill>
              <a:latin typeface="+mn-lt"/>
              <a:ea typeface="+mn-ea"/>
              <a:cs typeface="+mn-cs"/>
            </a:rPr>
            <a:t>. Besides, VLOOKUP is used much more frequently than HLOOKUP.</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VLOOKUP function takes three arguments plus an optional fourth argument: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1. The value to be compared</a:t>
          </a:r>
        </a:p>
        <a:p>
          <a:r>
            <a:rPr lang="en-US" sz="1100">
              <a:solidFill>
                <a:srgbClr val="000000"/>
              </a:solidFill>
              <a:latin typeface="+mn-lt"/>
              <a:ea typeface="+mn-ea"/>
              <a:cs typeface="+mn-cs"/>
            </a:rPr>
            <a:t>2. A lookup table, with the values to be compared </a:t>
          </a:r>
          <a:r>
            <a:rPr lang="en-US" sz="1100" b="0" i="1">
              <a:solidFill>
                <a:srgbClr val="000000"/>
              </a:solidFill>
              <a:latin typeface="+mn-lt"/>
              <a:ea typeface="+mn-ea"/>
              <a:cs typeface="+mn-cs"/>
            </a:rPr>
            <a:t>always </a:t>
          </a:r>
          <a:r>
            <a:rPr lang="en-US" sz="1100" b="0" i="0">
              <a:solidFill>
                <a:srgbClr val="000000"/>
              </a:solidFill>
              <a:latin typeface="+mn-lt"/>
              <a:ea typeface="+mn-ea"/>
              <a:cs typeface="+mn-cs"/>
            </a:rPr>
            <a:t>in the left column</a:t>
          </a:r>
        </a:p>
        <a:p>
          <a:r>
            <a:rPr lang="en-US" sz="1100" b="0" i="0">
              <a:solidFill>
                <a:srgbClr val="000000"/>
              </a:solidFill>
              <a:latin typeface="+mn-lt"/>
              <a:ea typeface="+mn-ea"/>
              <a:cs typeface="+mn-cs"/>
            </a:rPr>
            <a:t>3</a:t>
          </a:r>
          <a:r>
            <a:rPr lang="en-US" sz="1100" b="0" i="1">
              <a:solidFill>
                <a:srgbClr val="000000"/>
              </a:solidFill>
              <a:latin typeface="+mn-lt"/>
              <a:ea typeface="+mn-ea"/>
              <a:cs typeface="+mn-cs"/>
            </a:rPr>
            <a:t>.</a:t>
          </a:r>
          <a:r>
            <a:rPr lang="en-US" sz="1100">
              <a:solidFill>
                <a:srgbClr val="000000"/>
              </a:solidFill>
              <a:latin typeface="+mn-lt"/>
              <a:ea typeface="+mn-ea"/>
              <a:cs typeface="+mn-cs"/>
            </a:rPr>
            <a:t> The column number of the lookup table where you find the “answer”</a:t>
          </a:r>
        </a:p>
        <a:p>
          <a:r>
            <a:rPr lang="en-US" sz="1100">
              <a:solidFill>
                <a:srgbClr val="000000"/>
              </a:solidFill>
              <a:latin typeface="+mn-lt"/>
              <a:ea typeface="+mn-ea"/>
              <a:cs typeface="+mn-cs"/>
            </a:rPr>
            <a:t>4. TRUE or FALSE (which is TRUE by default if omitted)</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That is, the general syntax is:</a:t>
          </a:r>
        </a:p>
        <a:p>
          <a:endParaRPr lang="en-US" sz="1100">
            <a:solidFill>
              <a:srgbClr val="000000"/>
            </a:solidFill>
            <a:latin typeface="+mn-lt"/>
            <a:ea typeface="+mn-ea"/>
            <a:cs typeface="+mn-cs"/>
          </a:endParaRPr>
        </a:p>
        <a:p>
          <a:r>
            <a:rPr lang="en-US" sz="1100" b="1">
              <a:solidFill>
                <a:srgbClr val="000000"/>
              </a:solidFill>
              <a:effectLst/>
              <a:latin typeface="+mn-lt"/>
              <a:ea typeface="+mn-ea"/>
              <a:cs typeface="+mn-cs"/>
            </a:rPr>
            <a:t>=VLOOKUP(</a:t>
          </a:r>
          <a:r>
            <a:rPr lang="en-US" sz="1100" b="1" i="1">
              <a:solidFill>
                <a:srgbClr val="000000"/>
              </a:solidFill>
              <a:effectLst/>
              <a:latin typeface="+mn-lt"/>
              <a:ea typeface="+mn-ea"/>
              <a:cs typeface="+mn-cs"/>
            </a:rPr>
            <a:t>value</a:t>
          </a:r>
          <a:r>
            <a:rPr lang="en-US" sz="1100" b="1">
              <a:solidFill>
                <a:srgbClr val="000000"/>
              </a:solidFill>
              <a:effectLst/>
              <a:latin typeface="+mn-lt"/>
              <a:ea typeface="+mn-ea"/>
              <a:cs typeface="+mn-cs"/>
            </a:rPr>
            <a:t>,</a:t>
          </a:r>
          <a:r>
            <a:rPr lang="en-US" sz="1100" b="1" i="1">
              <a:solidFill>
                <a:srgbClr val="000000"/>
              </a:solidFill>
              <a:effectLst/>
              <a:latin typeface="+mn-lt"/>
              <a:ea typeface="+mn-ea"/>
              <a:cs typeface="+mn-cs"/>
            </a:rPr>
            <a:t>lookup_table</a:t>
          </a:r>
          <a:r>
            <a:rPr lang="en-US" sz="1100" b="1">
              <a:solidFill>
                <a:srgbClr val="000000"/>
              </a:solidFill>
              <a:effectLst/>
              <a:latin typeface="+mn-lt"/>
              <a:ea typeface="+mn-ea"/>
              <a:cs typeface="+mn-cs"/>
            </a:rPr>
            <a:t>,</a:t>
          </a:r>
          <a:r>
            <a:rPr lang="en-US" sz="1100" b="1" i="1">
              <a:solidFill>
                <a:srgbClr val="000000"/>
              </a:solidFill>
              <a:effectLst/>
              <a:latin typeface="+mn-lt"/>
              <a:ea typeface="+mn-ea"/>
              <a:cs typeface="+mn-cs"/>
            </a:rPr>
            <a:t>column #,TRUE or FALSE</a:t>
          </a:r>
          <a:r>
            <a:rPr lang="en-US" sz="1100" b="1">
              <a:solidFill>
                <a:srgbClr val="000000"/>
              </a:solidFill>
              <a:effectLst/>
              <a:latin typeface="+mn-lt"/>
              <a:ea typeface="+mn-ea"/>
              <a:cs typeface="+mn-cs"/>
            </a:rPr>
            <a:t>)</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optional fourth argument requires some explanation. The default value,</a:t>
          </a:r>
          <a:r>
            <a:rPr lang="en-US" sz="1100" baseline="0">
              <a:solidFill>
                <a:srgbClr val="000000"/>
              </a:solidFill>
              <a:latin typeface="+mn-lt"/>
              <a:ea typeface="+mn-ea"/>
              <a:cs typeface="+mn-cs"/>
            </a:rPr>
            <a:t> TRUE, indicates that you are looking for an </a:t>
          </a:r>
          <a:r>
            <a:rPr lang="en-US" sz="1100" i="1" baseline="0">
              <a:solidFill>
                <a:srgbClr val="000000"/>
              </a:solidFill>
              <a:latin typeface="+mn-lt"/>
              <a:ea typeface="+mn-ea"/>
              <a:cs typeface="+mn-cs"/>
            </a:rPr>
            <a:t>approximate </a:t>
          </a:r>
          <a:r>
            <a:rPr lang="en-US" sz="1100" i="0" baseline="0">
              <a:solidFill>
                <a:srgbClr val="000000"/>
              </a:solidFill>
              <a:latin typeface="+mn-lt"/>
              <a:ea typeface="+mn-ea"/>
              <a:cs typeface="+mn-cs"/>
            </a:rPr>
            <a:t>match; you don't necessarily expect to find your exact lookup value in the lookup table. In</a:t>
          </a:r>
          <a:r>
            <a:rPr lang="en-US" sz="1100" baseline="0">
              <a:solidFill>
                <a:srgbClr val="000000"/>
              </a:solidFill>
              <a:latin typeface="+mn-lt"/>
              <a:ea typeface="+mn-ea"/>
              <a:cs typeface="+mn-cs"/>
            </a:rPr>
            <a:t> this case, the first column of the lookup table </a:t>
          </a:r>
          <a:r>
            <a:rPr lang="en-US" sz="1100" i="1" baseline="0">
              <a:solidFill>
                <a:srgbClr val="000000"/>
              </a:solidFill>
              <a:latin typeface="+mn-lt"/>
              <a:ea typeface="+mn-ea"/>
              <a:cs typeface="+mn-cs"/>
            </a:rPr>
            <a:t>must </a:t>
          </a:r>
          <a:r>
            <a:rPr lang="en-US" sz="1100" i="0" baseline="0">
              <a:solidFill>
                <a:srgbClr val="000000"/>
              </a:solidFill>
              <a:latin typeface="+mn-lt"/>
              <a:ea typeface="+mn-ea"/>
              <a:cs typeface="+mn-cs"/>
            </a:rPr>
            <a:t>be in ascending order. However, if the fourth argument is FALSE, this indicates that you are looking for an </a:t>
          </a:r>
          <a:r>
            <a:rPr lang="en-US" sz="1100" i="1" baseline="0">
              <a:solidFill>
                <a:srgbClr val="000000"/>
              </a:solidFill>
              <a:latin typeface="+mn-lt"/>
              <a:ea typeface="+mn-ea"/>
              <a:cs typeface="+mn-cs"/>
            </a:rPr>
            <a:t>exact</a:t>
          </a:r>
          <a:r>
            <a:rPr lang="en-US" sz="1100" i="0" baseline="0">
              <a:solidFill>
                <a:srgbClr val="000000"/>
              </a:solidFill>
              <a:latin typeface="+mn-lt"/>
              <a:ea typeface="+mn-ea"/>
              <a:cs typeface="+mn-cs"/>
            </a:rPr>
            <a:t> match in the first column of the lookup table. In this case, it doesn't matter whether the first column is in ascending order or not. However, the function will return an error if no exact match can be found.</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Because the VLOOKUP function is often copied down a column, it is usually necessary to make the second argument an absolute reference. The easiest way to do this is to give the lookup table a range name such as LookupTable, because range names are always treated as absolute references. However, a range name is not absolutely necessary.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 </a:t>
          </a:r>
        </a:p>
      </xdr:txBody>
    </xdr:sp>
    <xdr:clientData/>
  </xdr:twoCellAnchor>
  <xdr:twoCellAnchor>
    <xdr:from>
      <xdr:col>1</xdr:col>
      <xdr:colOff>0</xdr:colOff>
      <xdr:row>41</xdr:row>
      <xdr:rowOff>0</xdr:rowOff>
    </xdr:from>
    <xdr:to>
      <xdr:col>9</xdr:col>
      <xdr:colOff>0</xdr:colOff>
      <xdr:row>67</xdr:row>
      <xdr:rowOff>0</xdr:rowOff>
    </xdr:to>
    <xdr:sp macro="" textlink="">
      <xdr:nvSpPr>
        <xdr:cNvPr id="3" name="TextBox 2">
          <a:extLst>
            <a:ext uri="{FF2B5EF4-FFF2-40B4-BE49-F238E27FC236}">
              <a16:creationId xmlns:a16="http://schemas.microsoft.com/office/drawing/2014/main" id="{00000000-0008-0000-2D00-000003000000}"/>
            </a:ext>
          </a:extLst>
        </xdr:cNvPr>
        <xdr:cNvSpPr txBox="1"/>
      </xdr:nvSpPr>
      <xdr:spPr>
        <a:xfrm>
          <a:off x="238125" y="7810500"/>
          <a:ext cx="4876800" cy="4953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Looking</a:t>
          </a:r>
          <a:r>
            <a:rPr lang="en-US" sz="1100" b="1" baseline="0">
              <a:solidFill>
                <a:srgbClr val="000000"/>
              </a:solidFill>
              <a:latin typeface="+mn-lt"/>
              <a:ea typeface="+mn-ea"/>
              <a:cs typeface="+mn-cs"/>
            </a:rPr>
            <a:t> Up a Value in a Range (an Approximate Match)</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effectLst/>
              <a:latin typeface="+mn-lt"/>
              <a:ea typeface="+mn-ea"/>
              <a:cs typeface="+mn-cs"/>
            </a:rPr>
            <a:t>The most common use of a lookup table is when you want</a:t>
          </a:r>
          <a:r>
            <a:rPr lang="en-US" sz="1100" baseline="0">
              <a:solidFill>
                <a:srgbClr val="000000"/>
              </a:solidFill>
              <a:effectLst/>
              <a:latin typeface="+mn-lt"/>
              <a:ea typeface="+mn-ea"/>
              <a:cs typeface="+mn-cs"/>
            </a:rPr>
            <a:t> to see where a value fits in a range of values</a:t>
          </a:r>
          <a:r>
            <a:rPr lang="en-US" sz="1100">
              <a:solidFill>
                <a:srgbClr val="000000"/>
              </a:solidFill>
              <a:effectLst/>
              <a:latin typeface="+mn-lt"/>
              <a:ea typeface="+mn-ea"/>
              <a:cs typeface="+mn-cs"/>
            </a:rPr>
            <a:t>. Then the fourth argument can then be omitted</a:t>
          </a:r>
          <a:r>
            <a:rPr lang="en-US" sz="1100" baseline="0">
              <a:solidFill>
                <a:srgbClr val="000000"/>
              </a:solidFill>
              <a:effectLst/>
              <a:latin typeface="+mn-lt"/>
              <a:ea typeface="+mn-ea"/>
              <a:cs typeface="+mn-cs"/>
            </a:rPr>
            <a:t> because its default value is TRUE</a:t>
          </a:r>
          <a:r>
            <a:rPr lang="en-US" sz="1100">
              <a:solidFill>
                <a:srgbClr val="000000"/>
              </a:solidFill>
              <a:effectLst/>
              <a:latin typeface="+mn-lt"/>
              <a:ea typeface="+mn-ea"/>
              <a:cs typeface="+mn-cs"/>
            </a:rPr>
            <a:t>. For example, suppose you want to assign letter grades to students based on a straight scale: below 60, an F: at least 60 but below 70, a D; at least 70 but below 80, a C; at least 80 but below 90, a B; and 90 or above, an A. The lookup table to the right</a:t>
          </a:r>
          <a:r>
            <a:rPr lang="en-US" sz="1100" baseline="0">
              <a:solidFill>
                <a:srgbClr val="000000"/>
              </a:solidFill>
              <a:effectLst/>
              <a:latin typeface="+mn-lt"/>
              <a:ea typeface="+mn-ea"/>
              <a:cs typeface="+mn-cs"/>
            </a:rPr>
            <a:t> </a:t>
          </a:r>
          <a:r>
            <a:rPr lang="en-US" sz="1100">
              <a:solidFill>
                <a:srgbClr val="000000"/>
              </a:solidFill>
              <a:effectLst/>
              <a:latin typeface="+mn-lt"/>
              <a:ea typeface="+mn-ea"/>
              <a:cs typeface="+mn-cs"/>
            </a:rPr>
            <a:t>(columns O and P) shows how you would set this up. The comparison column in the lookup table starts at 0 (the lowest grade possible) and then records the cutoff scores 60 through 90.</a:t>
          </a:r>
          <a:endParaRPr lang="en-US">
            <a:solidFill>
              <a:srgbClr val="000000"/>
            </a:solidFill>
            <a:effectLst/>
          </a:endParaRPr>
        </a:p>
        <a:p>
          <a:endParaRPr lang="en-US" sz="1100">
            <a:solidFill>
              <a:srgbClr val="000000"/>
            </a:solidFill>
            <a:effectLst/>
            <a:latin typeface="+mn-lt"/>
            <a:ea typeface="+mn-ea"/>
            <a:cs typeface="+mn-cs"/>
          </a:endParaRPr>
        </a:p>
        <a:p>
          <a:r>
            <a:rPr lang="en-US" sz="1100">
              <a:solidFill>
                <a:srgbClr val="000000"/>
              </a:solidFill>
              <a:effectLst/>
              <a:latin typeface="+mn-lt"/>
              <a:ea typeface="+mn-ea"/>
              <a:cs typeface="+mn-cs"/>
            </a:rPr>
            <a:t>The formula in the gray cell is </a:t>
          </a:r>
          <a:r>
            <a:rPr lang="en-US" sz="1100" b="1">
              <a:solidFill>
                <a:srgbClr val="000000"/>
              </a:solidFill>
              <a:effectLst/>
              <a:latin typeface="+mn-lt"/>
              <a:ea typeface="+mn-ea"/>
              <a:cs typeface="+mn-cs"/>
            </a:rPr>
            <a:t>=VLOOKUP(L43,$O$43:$P$47,2)</a:t>
          </a:r>
          <a:r>
            <a:rPr lang="en-US" sz="1100">
              <a:solidFill>
                <a:srgbClr val="000000"/>
              </a:solidFill>
              <a:effectLst/>
              <a:latin typeface="+mn-lt"/>
              <a:ea typeface="+mn-ea"/>
              <a:cs typeface="+mn-cs"/>
            </a:rPr>
            <a:t>, which is copied down column M. This formula compares the value in L43 (67) to the values in column O and chooses the largest value less than or equal to it. This is 60. Then because the third</a:t>
          </a:r>
          <a:r>
            <a:rPr lang="en-US" sz="1100" baseline="0">
              <a:solidFill>
                <a:srgbClr val="000000"/>
              </a:solidFill>
              <a:effectLst/>
              <a:latin typeface="+mn-lt"/>
              <a:ea typeface="+mn-ea"/>
              <a:cs typeface="+mn-cs"/>
            </a:rPr>
            <a:t> </a:t>
          </a:r>
          <a:r>
            <a:rPr lang="en-US" sz="1100">
              <a:solidFill>
                <a:srgbClr val="000000"/>
              </a:solidFill>
              <a:effectLst/>
              <a:latin typeface="+mn-lt"/>
              <a:ea typeface="+mn-ea"/>
              <a:cs typeface="+mn-cs"/>
            </a:rPr>
            <a:t>argument in the VLOOKUP function is 2, the score reported in the gray cell comes from the </a:t>
          </a:r>
          <a:r>
            <a:rPr lang="en-US" sz="1100" i="1">
              <a:solidFill>
                <a:srgbClr val="000000"/>
              </a:solidFill>
              <a:effectLst/>
              <a:latin typeface="+mn-lt"/>
              <a:ea typeface="+mn-ea"/>
              <a:cs typeface="+mn-cs"/>
            </a:rPr>
            <a:t>second</a:t>
          </a:r>
          <a:r>
            <a:rPr lang="en-US" sz="1100">
              <a:solidFill>
                <a:srgbClr val="000000"/>
              </a:solidFill>
              <a:effectLst/>
              <a:latin typeface="+mn-lt"/>
              <a:ea typeface="+mn-ea"/>
              <a:cs typeface="+mn-cs"/>
            </a:rPr>
            <a:t> column of the lookup table next to 60, namely, D.</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For the orders to the right, create a lookup table in columns O and P, and a copyable VLOOKUP formula</a:t>
          </a:r>
          <a:r>
            <a:rPr lang="en-US" sz="1100" b="0" baseline="0">
              <a:solidFill>
                <a:srgbClr val="000000"/>
              </a:solidFill>
              <a:latin typeface="+mn-lt"/>
              <a:ea typeface="+mn-ea"/>
              <a:cs typeface="+mn-cs"/>
            </a:rPr>
            <a:t> </a:t>
          </a:r>
          <a:r>
            <a:rPr lang="en-US" sz="1100" b="0">
              <a:solidFill>
                <a:srgbClr val="000000"/>
              </a:solidFill>
              <a:latin typeface="+mn-lt"/>
              <a:ea typeface="+mn-ea"/>
              <a:cs typeface="+mn-cs"/>
            </a:rPr>
            <a:t>in column M. Assume there is quantity discount pricing: for orders less than 300 units, the unit price is $3.00; for orders of at least 300 units but less than 400, the unit price is $2.50; for orders of 400 units or more, the unit price is $2.00. (Scroll to the right</a:t>
          </a:r>
          <a:r>
            <a:rPr lang="en-US" sz="1100" b="0" baseline="0">
              <a:solidFill>
                <a:srgbClr val="000000"/>
              </a:solidFill>
              <a:latin typeface="+mn-lt"/>
              <a:ea typeface="+mn-ea"/>
              <a:cs typeface="+mn-cs"/>
            </a:rPr>
            <a:t> for </a:t>
          </a:r>
          <a:r>
            <a:rPr lang="en-US" sz="1100" b="0">
              <a:solidFill>
                <a:srgbClr val="000000"/>
              </a:solidFill>
              <a:latin typeface="+mn-lt"/>
              <a:ea typeface="+mn-ea"/>
              <a:cs typeface="+mn-cs"/>
            </a:rPr>
            <a:t>the answer.)</a:t>
          </a:r>
        </a:p>
      </xdr:txBody>
    </xdr:sp>
    <xdr:clientData/>
  </xdr:twoCellAnchor>
  <xdr:twoCellAnchor>
    <xdr:from>
      <xdr:col>1</xdr:col>
      <xdr:colOff>0</xdr:colOff>
      <xdr:row>67</xdr:row>
      <xdr:rowOff>190499</xdr:rowOff>
    </xdr:from>
    <xdr:to>
      <xdr:col>9</xdr:col>
      <xdr:colOff>0</xdr:colOff>
      <xdr:row>87</xdr:row>
      <xdr:rowOff>180974</xdr:rowOff>
    </xdr:to>
    <xdr:sp macro="" textlink="">
      <xdr:nvSpPr>
        <xdr:cNvPr id="4" name="TextBox 3">
          <a:extLst>
            <a:ext uri="{FF2B5EF4-FFF2-40B4-BE49-F238E27FC236}">
              <a16:creationId xmlns:a16="http://schemas.microsoft.com/office/drawing/2014/main" id="{00000000-0008-0000-2D00-000004000000}"/>
            </a:ext>
          </a:extLst>
        </xdr:cNvPr>
        <xdr:cNvSpPr txBox="1"/>
      </xdr:nvSpPr>
      <xdr:spPr>
        <a:xfrm>
          <a:off x="238125" y="12953999"/>
          <a:ext cx="4876800" cy="3800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Looking for an Exact Match</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In the examples above, it wouldn't make sense to look</a:t>
          </a:r>
          <a:r>
            <a:rPr lang="en-US" sz="1100" baseline="0">
              <a:solidFill>
                <a:srgbClr val="000000"/>
              </a:solidFill>
              <a:latin typeface="+mn-lt"/>
              <a:ea typeface="+mn-ea"/>
              <a:cs typeface="+mn-cs"/>
            </a:rPr>
            <a:t> for an exact match because there usually isn't one. For example, a typical score such as 67 does not exactly match any of the values in the first column of the lookup table. However, there are many cases when it does make sense to look for an exact match. Then there are three things to remember. (1) The fourth arguments is not optional; it must be FALSE. (2) The first column of the lookup table doesn't have to be in ascending order; it can be, but order doesn't matter. (3) If no exact match exists, the function returns an error.</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Use a VLOOKUP function in column M to find the gradepoints for each student,</a:t>
          </a:r>
          <a:r>
            <a:rPr lang="en-US" sz="1100" b="0" baseline="0">
              <a:solidFill>
                <a:srgbClr val="000000"/>
              </a:solidFill>
              <a:latin typeface="+mn-lt"/>
              <a:ea typeface="+mn-ea"/>
              <a:cs typeface="+mn-cs"/>
            </a:rPr>
            <a:t> using the lookup table in columns O and P. What happens with Williams? (Scroll to the right for the answers.)</a:t>
          </a:r>
          <a:endParaRPr lang="en-US" sz="1100" b="0">
            <a:solidFill>
              <a:srgbClr val="000000"/>
            </a:solidFill>
            <a:latin typeface="+mn-lt"/>
            <a:ea typeface="+mn-ea"/>
            <a:cs typeface="+mn-cs"/>
          </a:endParaRP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Note that the grades in column O of the lookup table are in the “natural” order, but they are not in Excel’s A-Z sort order. Therefore, FALSE </a:t>
          </a:r>
          <a:r>
            <a:rPr lang="en-US" sz="1100" b="0" i="1">
              <a:solidFill>
                <a:srgbClr val="000000"/>
              </a:solidFill>
              <a:latin typeface="+mn-lt"/>
              <a:ea typeface="+mn-ea"/>
              <a:cs typeface="+mn-cs"/>
            </a:rPr>
            <a:t>must</a:t>
          </a:r>
          <a:r>
            <a:rPr lang="en-US" sz="1100" b="0">
              <a:solidFill>
                <a:srgbClr val="000000"/>
              </a:solidFill>
              <a:latin typeface="+mn-lt"/>
              <a:ea typeface="+mn-ea"/>
              <a:cs typeface="+mn-cs"/>
            </a:rPr>
            <a:t> be entered as the fourth argument in the VLOOKUP function. Try it with the fourth argument TRUE to confirm</a:t>
          </a:r>
          <a:r>
            <a:rPr lang="en-US" sz="1100" b="0" baseline="0">
              <a:solidFill>
                <a:srgbClr val="000000"/>
              </a:solidFill>
              <a:latin typeface="+mn-lt"/>
              <a:ea typeface="+mn-ea"/>
              <a:cs typeface="+mn-cs"/>
            </a:rPr>
            <a:t> that you get incorrect results</a:t>
          </a:r>
          <a:r>
            <a:rPr lang="en-US" sz="1100" b="0">
              <a:solidFill>
                <a:srgbClr val="000000"/>
              </a:solidFill>
              <a:latin typeface="+mn-lt"/>
              <a:ea typeface="+mn-ea"/>
              <a:cs typeface="+mn-cs"/>
            </a:rPr>
            <a:t>.</a:t>
          </a:r>
        </a:p>
      </xdr:txBody>
    </xdr:sp>
    <xdr:clientData/>
  </xdr:twoCellAnchor>
  <xdr:twoCellAnchor>
    <xdr:from>
      <xdr:col>29</xdr:col>
      <xdr:colOff>485774</xdr:colOff>
      <xdr:row>77</xdr:row>
      <xdr:rowOff>180975</xdr:rowOff>
    </xdr:from>
    <xdr:to>
      <xdr:col>33</xdr:col>
      <xdr:colOff>190499</xdr:colOff>
      <xdr:row>81</xdr:row>
      <xdr:rowOff>76200</xdr:rowOff>
    </xdr:to>
    <xdr:sp macro="" textlink="">
      <xdr:nvSpPr>
        <xdr:cNvPr id="5" name="TextBox 4">
          <a:extLst>
            <a:ext uri="{FF2B5EF4-FFF2-40B4-BE49-F238E27FC236}">
              <a16:creationId xmlns:a16="http://schemas.microsoft.com/office/drawing/2014/main" id="{00000000-0008-0000-2D00-000005000000}"/>
            </a:ext>
          </a:extLst>
        </xdr:cNvPr>
        <xdr:cNvSpPr txBox="1"/>
      </xdr:nvSpPr>
      <xdr:spPr>
        <a:xfrm>
          <a:off x="17830799" y="14849475"/>
          <a:ext cx="2143125" cy="6572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r>
            <a:rPr lang="en-US" sz="1100">
              <a:solidFill>
                <a:srgbClr val="000000"/>
              </a:solidFill>
            </a:rPr>
            <a:t>Williams's grade</a:t>
          </a:r>
          <a:r>
            <a:rPr lang="en-US" sz="1100" baseline="0">
              <a:solidFill>
                <a:srgbClr val="000000"/>
              </a:solidFill>
            </a:rPr>
            <a:t> (D) isn't in the lookup table, so an error results.</a:t>
          </a:r>
          <a:endParaRPr lang="en-US" sz="1100">
            <a:solidFill>
              <a:srgbClr val="000000"/>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609599</xdr:colOff>
      <xdr:row>14</xdr:row>
      <xdr:rowOff>180975</xdr:rowOff>
    </xdr:to>
    <xdr:sp macro="" textlink="">
      <xdr:nvSpPr>
        <xdr:cNvPr id="2" name="TextBox 1">
          <a:extLst>
            <a:ext uri="{FF2B5EF4-FFF2-40B4-BE49-F238E27FC236}">
              <a16:creationId xmlns:a16="http://schemas.microsoft.com/office/drawing/2014/main" id="{00000000-0008-0000-2E00-000002000000}"/>
            </a:ext>
          </a:extLst>
        </xdr:cNvPr>
        <xdr:cNvSpPr txBox="1"/>
      </xdr:nvSpPr>
      <xdr:spPr>
        <a:xfrm>
          <a:off x="238125" y="381000"/>
          <a:ext cx="4762499" cy="2466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INT (Integer) Function (Math &amp; Trig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INT</a:t>
          </a:r>
          <a:r>
            <a:rPr lang="en-US" sz="1100" baseline="0">
              <a:solidFill>
                <a:srgbClr val="000000"/>
              </a:solidFill>
              <a:latin typeface="+mn-lt"/>
              <a:ea typeface="+mn-ea"/>
              <a:cs typeface="+mn-cs"/>
            </a:rPr>
            <a:t> </a:t>
          </a:r>
          <a:r>
            <a:rPr lang="en-US" sz="1100">
              <a:solidFill>
                <a:srgbClr val="000000"/>
              </a:solidFill>
              <a:latin typeface="+mn-lt"/>
              <a:ea typeface="+mn-ea"/>
              <a:cs typeface="+mn-cs"/>
            </a:rPr>
            <a:t>function takes a decimal value and returns an integer</a:t>
          </a:r>
          <a:r>
            <a:rPr lang="en-US" sz="1100" baseline="0">
              <a:solidFill>
                <a:srgbClr val="000000"/>
              </a:solidFill>
              <a:latin typeface="+mn-lt"/>
              <a:ea typeface="+mn-ea"/>
              <a:cs typeface="+mn-cs"/>
            </a:rPr>
            <a:t> by "chopping off" (truncating) the decimal. More exactly, it returns the integer just to the left of the given decimal number on the number line. It does </a:t>
          </a:r>
          <a:r>
            <a:rPr lang="en-US" sz="1100" i="1" baseline="0">
              <a:solidFill>
                <a:srgbClr val="000000"/>
              </a:solidFill>
              <a:latin typeface="+mn-lt"/>
              <a:ea typeface="+mn-ea"/>
              <a:cs typeface="+mn-cs"/>
            </a:rPr>
            <a:t>not </a:t>
          </a:r>
          <a:r>
            <a:rPr lang="en-US" sz="1100" i="0" baseline="0">
              <a:solidFill>
                <a:srgbClr val="000000"/>
              </a:solidFill>
              <a:latin typeface="+mn-lt"/>
              <a:ea typeface="+mn-ea"/>
              <a:cs typeface="+mn-cs"/>
            </a:rPr>
            <a:t>round to the nearest integer. </a:t>
          </a:r>
          <a:r>
            <a:rPr lang="en-US" sz="1100" baseline="0">
              <a:solidFill>
                <a:srgbClr val="000000"/>
              </a:solidFill>
              <a:latin typeface="+mn-lt"/>
              <a:ea typeface="+mn-ea"/>
              <a:cs typeface="+mn-cs"/>
            </a:rPr>
            <a:t>To use it: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Enter the formula </a:t>
          </a:r>
          <a:r>
            <a:rPr lang="en-US" sz="1100" b="1" baseline="0">
              <a:solidFill>
                <a:srgbClr val="000000"/>
              </a:solidFill>
              <a:latin typeface="+mn-lt"/>
              <a:ea typeface="+mn-ea"/>
              <a:cs typeface="+mn-cs"/>
            </a:rPr>
            <a:t>=INT(</a:t>
          </a:r>
          <a:r>
            <a:rPr lang="en-US" sz="1100" b="1" i="1" baseline="0">
              <a:solidFill>
                <a:srgbClr val="000000"/>
              </a:solidFill>
              <a:latin typeface="+mn-lt"/>
              <a:ea typeface="+mn-ea"/>
              <a:cs typeface="+mn-cs"/>
            </a:rPr>
            <a:t>value</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value </a:t>
          </a:r>
          <a:r>
            <a:rPr lang="en-US" sz="1100" b="0" i="0" baseline="0">
              <a:solidFill>
                <a:srgbClr val="000000"/>
              </a:solidFill>
              <a:latin typeface="+mn-lt"/>
              <a:ea typeface="+mn-ea"/>
              <a:cs typeface="+mn-cs"/>
            </a:rPr>
            <a:t>is a number or a reference to a numeric cell.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In row 11, apply the INT function to the numbers in row 10. (Scroll to the right for answers.)</a:t>
          </a:r>
        </a:p>
      </xdr:txBody>
    </xdr:sp>
    <xdr:clientData/>
  </xdr:twoCellAnchor>
  <xdr:twoCellAnchor>
    <xdr:from>
      <xdr:col>1</xdr:col>
      <xdr:colOff>0</xdr:colOff>
      <xdr:row>16</xdr:row>
      <xdr:rowOff>0</xdr:rowOff>
    </xdr:from>
    <xdr:to>
      <xdr:col>8</xdr:col>
      <xdr:colOff>609599</xdr:colOff>
      <xdr:row>32</xdr:row>
      <xdr:rowOff>0</xdr:rowOff>
    </xdr:to>
    <xdr:sp macro="" textlink="">
      <xdr:nvSpPr>
        <xdr:cNvPr id="3" name="TextBox 2">
          <a:extLst>
            <a:ext uri="{FF2B5EF4-FFF2-40B4-BE49-F238E27FC236}">
              <a16:creationId xmlns:a16="http://schemas.microsoft.com/office/drawing/2014/main" id="{00000000-0008-0000-2E00-000003000000}"/>
            </a:ext>
          </a:extLst>
        </xdr:cNvPr>
        <xdr:cNvSpPr txBox="1"/>
      </xdr:nvSpPr>
      <xdr:spPr>
        <a:xfrm>
          <a:off x="238125" y="3048000"/>
          <a:ext cx="4762499" cy="3048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ROUND Function (Math &amp; Trig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ROUND function rounds a value to</a:t>
          </a:r>
          <a:r>
            <a:rPr lang="en-US" sz="1100" baseline="0">
              <a:solidFill>
                <a:srgbClr val="000000"/>
              </a:solidFill>
              <a:latin typeface="+mn-lt"/>
              <a:ea typeface="+mn-ea"/>
              <a:cs typeface="+mn-cs"/>
            </a:rPr>
            <a:t> the number of decimals you specify. To use it: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Enter the formula </a:t>
          </a:r>
          <a:r>
            <a:rPr lang="en-US" sz="1100" b="1" baseline="0">
              <a:solidFill>
                <a:srgbClr val="000000"/>
              </a:solidFill>
              <a:latin typeface="+mn-lt"/>
              <a:ea typeface="+mn-ea"/>
              <a:cs typeface="+mn-cs"/>
            </a:rPr>
            <a:t>=ROUND(</a:t>
          </a:r>
          <a:r>
            <a:rPr lang="en-US" sz="1100" b="1" i="1" baseline="0">
              <a:solidFill>
                <a:srgbClr val="000000"/>
              </a:solidFill>
              <a:latin typeface="+mn-lt"/>
              <a:ea typeface="+mn-ea"/>
              <a:cs typeface="+mn-cs"/>
            </a:rPr>
            <a:t>value,decimals)</a:t>
          </a:r>
          <a:r>
            <a:rPr lang="en-US" sz="1100" b="0" i="1"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value </a:t>
          </a:r>
          <a:r>
            <a:rPr lang="en-US" sz="1100" b="0" i="0" baseline="0">
              <a:solidFill>
                <a:srgbClr val="000000"/>
              </a:solidFill>
              <a:latin typeface="+mn-lt"/>
              <a:ea typeface="+mn-ea"/>
              <a:cs typeface="+mn-cs"/>
            </a:rPr>
            <a:t>is a number or a reference to a numeric cell, and </a:t>
          </a:r>
          <a:r>
            <a:rPr lang="en-US" sz="1100" b="0" i="1" baseline="0">
              <a:solidFill>
                <a:srgbClr val="000000"/>
              </a:solidFill>
              <a:latin typeface="+mn-lt"/>
              <a:ea typeface="+mn-ea"/>
              <a:cs typeface="+mn-cs"/>
            </a:rPr>
            <a:t>decimals </a:t>
          </a:r>
          <a:r>
            <a:rPr lang="en-US" sz="1100" b="0" i="0" baseline="0">
              <a:solidFill>
                <a:srgbClr val="000000"/>
              </a:solidFill>
              <a:latin typeface="+mn-lt"/>
              <a:ea typeface="+mn-ea"/>
              <a:cs typeface="+mn-cs"/>
            </a:rPr>
            <a:t>indicates the number of decimal places to round to. If </a:t>
          </a:r>
          <a:r>
            <a:rPr lang="en-US" sz="1100" b="0" i="1" baseline="0">
              <a:solidFill>
                <a:srgbClr val="000000"/>
              </a:solidFill>
              <a:latin typeface="+mn-lt"/>
              <a:ea typeface="+mn-ea"/>
              <a:cs typeface="+mn-cs"/>
            </a:rPr>
            <a:t>decimals </a:t>
          </a:r>
          <a:r>
            <a:rPr lang="en-US" sz="1100" b="0" i="0" baseline="0">
              <a:solidFill>
                <a:srgbClr val="000000"/>
              </a:solidFill>
              <a:latin typeface="+mn-lt"/>
              <a:ea typeface="+mn-ea"/>
              <a:cs typeface="+mn-cs"/>
            </a:rPr>
            <a:t>is 0, it rounds to the nearest integer. If </a:t>
          </a:r>
          <a:r>
            <a:rPr lang="en-US" sz="1100" b="0" i="1" baseline="0">
              <a:solidFill>
                <a:srgbClr val="000000"/>
              </a:solidFill>
              <a:latin typeface="+mn-lt"/>
              <a:ea typeface="+mn-ea"/>
              <a:cs typeface="+mn-cs"/>
            </a:rPr>
            <a:t>decimals </a:t>
          </a:r>
          <a:r>
            <a:rPr lang="en-US" sz="1100" b="0" i="0" baseline="0">
              <a:solidFill>
                <a:srgbClr val="000000"/>
              </a:solidFill>
              <a:latin typeface="+mn-lt"/>
              <a:ea typeface="+mn-ea"/>
              <a:cs typeface="+mn-cs"/>
            </a:rPr>
            <a:t>is positive, it rounds to this many decimals. If </a:t>
          </a:r>
          <a:r>
            <a:rPr lang="en-US" sz="1100" b="0" i="1" baseline="0">
              <a:solidFill>
                <a:srgbClr val="000000"/>
              </a:solidFill>
              <a:latin typeface="+mn-lt"/>
              <a:ea typeface="+mn-ea"/>
              <a:cs typeface="+mn-cs"/>
            </a:rPr>
            <a:t>decimals </a:t>
          </a:r>
          <a:r>
            <a:rPr lang="en-US" sz="1100" b="0" i="0" baseline="0">
              <a:solidFill>
                <a:srgbClr val="000000"/>
              </a:solidFill>
              <a:latin typeface="+mn-lt"/>
              <a:ea typeface="+mn-ea"/>
              <a:cs typeface="+mn-cs"/>
            </a:rPr>
            <a:t>is negative, it rounds to the nearest ten (if </a:t>
          </a:r>
          <a:r>
            <a:rPr lang="en-US" sz="1100" b="0" i="1" baseline="0">
              <a:solidFill>
                <a:srgbClr val="000000"/>
              </a:solidFill>
              <a:latin typeface="+mn-lt"/>
              <a:ea typeface="+mn-ea"/>
              <a:cs typeface="+mn-cs"/>
            </a:rPr>
            <a:t>decimals </a:t>
          </a:r>
          <a:r>
            <a:rPr lang="en-US" sz="1100" b="0" i="0" baseline="0">
              <a:solidFill>
                <a:srgbClr val="000000"/>
              </a:solidFill>
              <a:latin typeface="+mn-lt"/>
              <a:ea typeface="+mn-ea"/>
              <a:cs typeface="+mn-cs"/>
            </a:rPr>
            <a:t>= -1), the nearest hundred (if </a:t>
          </a:r>
          <a:r>
            <a:rPr lang="en-US" sz="1100" b="0" i="1" baseline="0">
              <a:solidFill>
                <a:srgbClr val="000000"/>
              </a:solidFill>
              <a:latin typeface="+mn-lt"/>
              <a:ea typeface="+mn-ea"/>
              <a:cs typeface="+mn-cs"/>
            </a:rPr>
            <a:t>decimals </a:t>
          </a:r>
          <a:r>
            <a:rPr lang="en-US" sz="1100" b="0" i="0" baseline="0">
              <a:solidFill>
                <a:srgbClr val="000000"/>
              </a:solidFill>
              <a:latin typeface="+mn-lt"/>
              <a:ea typeface="+mn-ea"/>
              <a:cs typeface="+mn-cs"/>
            </a:rPr>
            <a:t>= -2), the nearest thousand (if </a:t>
          </a:r>
          <a:r>
            <a:rPr lang="en-US" sz="1100" b="0" i="1" baseline="0">
              <a:solidFill>
                <a:srgbClr val="000000"/>
              </a:solidFill>
              <a:latin typeface="+mn-lt"/>
              <a:ea typeface="+mn-ea"/>
              <a:cs typeface="+mn-cs"/>
            </a:rPr>
            <a:t>decimals </a:t>
          </a:r>
          <a:r>
            <a:rPr lang="en-US" sz="1100" b="0" i="0" baseline="0">
              <a:solidFill>
                <a:srgbClr val="000000"/>
              </a:solidFill>
              <a:latin typeface="+mn-lt"/>
              <a:ea typeface="+mn-ea"/>
              <a:cs typeface="+mn-cs"/>
            </a:rPr>
            <a:t>= -3), and so on.</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In row 20, apply the ROUND function to the numbers in row 18, using the </a:t>
          </a:r>
          <a:r>
            <a:rPr lang="en-US" sz="1100" i="1" baseline="0">
              <a:solidFill>
                <a:srgbClr val="000000"/>
              </a:solidFill>
              <a:latin typeface="+mn-lt"/>
              <a:ea typeface="+mn-ea"/>
              <a:cs typeface="+mn-cs"/>
            </a:rPr>
            <a:t>decimals </a:t>
          </a:r>
          <a:r>
            <a:rPr lang="en-US" sz="1100" i="0" baseline="0">
              <a:solidFill>
                <a:srgbClr val="000000"/>
              </a:solidFill>
              <a:latin typeface="+mn-lt"/>
              <a:ea typeface="+mn-ea"/>
              <a:cs typeface="+mn-cs"/>
            </a:rPr>
            <a:t>values in row 19</a:t>
          </a:r>
          <a:r>
            <a:rPr lang="en-US" sz="1100" baseline="0">
              <a:solidFill>
                <a:srgbClr val="000000"/>
              </a:solidFill>
              <a:latin typeface="+mn-lt"/>
              <a:ea typeface="+mn-ea"/>
              <a:cs typeface="+mn-cs"/>
            </a:rPr>
            <a:t>. </a:t>
          </a:r>
          <a:r>
            <a:rPr lang="en-US" sz="1100" baseline="0">
              <a:solidFill>
                <a:srgbClr val="000000"/>
              </a:solidFill>
              <a:effectLst/>
              <a:latin typeface="+mn-lt"/>
              <a:ea typeface="+mn-ea"/>
              <a:cs typeface="+mn-cs"/>
            </a:rPr>
            <a:t>(Scroll to the right for answers.)</a:t>
          </a:r>
          <a:endParaRPr lang="en-US" sz="1100" baseline="0">
            <a:solidFill>
              <a:srgbClr val="000000"/>
            </a:solidFill>
            <a:latin typeface="+mn-lt"/>
            <a:ea typeface="+mn-ea"/>
            <a:cs typeface="+mn-cs"/>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609599</xdr:colOff>
      <xdr:row>12</xdr:row>
      <xdr:rowOff>1</xdr:rowOff>
    </xdr:to>
    <xdr:sp macro="" textlink="">
      <xdr:nvSpPr>
        <xdr:cNvPr id="2" name="TextBox 1">
          <a:extLst>
            <a:ext uri="{FF2B5EF4-FFF2-40B4-BE49-F238E27FC236}">
              <a16:creationId xmlns:a16="http://schemas.microsoft.com/office/drawing/2014/main" id="{00000000-0008-0000-2F00-000002000000}"/>
            </a:ext>
          </a:extLst>
        </xdr:cNvPr>
        <xdr:cNvSpPr txBox="1"/>
      </xdr:nvSpPr>
      <xdr:spPr>
        <a:xfrm>
          <a:off x="238125" y="381000"/>
          <a:ext cx="4876799" cy="1905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ABS (Absolute Value) Function (Math &amp; Trig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ABS function returns</a:t>
          </a:r>
          <a:r>
            <a:rPr lang="en-US" sz="1100" baseline="0">
              <a:solidFill>
                <a:srgbClr val="000000"/>
              </a:solidFill>
              <a:latin typeface="+mn-lt"/>
              <a:ea typeface="+mn-ea"/>
              <a:cs typeface="+mn-cs"/>
            </a:rPr>
            <a:t> the absolute value of a number. To use it: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Enter the formula </a:t>
          </a:r>
          <a:r>
            <a:rPr lang="en-US" sz="1100" b="1" baseline="0">
              <a:solidFill>
                <a:srgbClr val="000000"/>
              </a:solidFill>
              <a:latin typeface="+mn-lt"/>
              <a:ea typeface="+mn-ea"/>
              <a:cs typeface="+mn-cs"/>
            </a:rPr>
            <a:t>=ABS(</a:t>
          </a:r>
          <a:r>
            <a:rPr lang="en-US" sz="1100" b="1" i="1" baseline="0">
              <a:solidFill>
                <a:srgbClr val="000000"/>
              </a:solidFill>
              <a:latin typeface="+mn-lt"/>
              <a:ea typeface="+mn-ea"/>
              <a:cs typeface="+mn-cs"/>
            </a:rPr>
            <a:t>value</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value </a:t>
          </a:r>
          <a:r>
            <a:rPr lang="en-US" sz="1100" b="0" i="0" baseline="0">
              <a:solidFill>
                <a:srgbClr val="000000"/>
              </a:solidFill>
              <a:latin typeface="+mn-lt"/>
              <a:ea typeface="+mn-ea"/>
              <a:cs typeface="+mn-cs"/>
            </a:rPr>
            <a:t>is a number or a reference to a numeric cell.</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In row 10, apply the ABS function to the numbers in row 9. (Scroll to the right for answers.)</a:t>
          </a:r>
        </a:p>
      </xdr:txBody>
    </xdr:sp>
    <xdr:clientData/>
  </xdr:twoCellAnchor>
  <xdr:twoCellAnchor>
    <xdr:from>
      <xdr:col>1</xdr:col>
      <xdr:colOff>0</xdr:colOff>
      <xdr:row>13</xdr:row>
      <xdr:rowOff>0</xdr:rowOff>
    </xdr:from>
    <xdr:to>
      <xdr:col>8</xdr:col>
      <xdr:colOff>609599</xdr:colOff>
      <xdr:row>22</xdr:row>
      <xdr:rowOff>180975</xdr:rowOff>
    </xdr:to>
    <xdr:sp macro="" textlink="">
      <xdr:nvSpPr>
        <xdr:cNvPr id="3" name="TextBox 2">
          <a:extLst>
            <a:ext uri="{FF2B5EF4-FFF2-40B4-BE49-F238E27FC236}">
              <a16:creationId xmlns:a16="http://schemas.microsoft.com/office/drawing/2014/main" id="{00000000-0008-0000-2F00-000003000000}"/>
            </a:ext>
          </a:extLst>
        </xdr:cNvPr>
        <xdr:cNvSpPr txBox="1"/>
      </xdr:nvSpPr>
      <xdr:spPr>
        <a:xfrm>
          <a:off x="238125" y="2476500"/>
          <a:ext cx="4876799" cy="1895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SQRT (Square Root) Function (Math &amp;</a:t>
          </a:r>
          <a:r>
            <a:rPr lang="en-US" sz="1100" b="1" baseline="0">
              <a:solidFill>
                <a:srgbClr val="000000"/>
              </a:solidFill>
              <a:latin typeface="+mn-lt"/>
              <a:ea typeface="+mn-ea"/>
              <a:cs typeface="+mn-cs"/>
            </a:rPr>
            <a:t> Trig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SQRT</a:t>
          </a:r>
          <a:r>
            <a:rPr lang="en-US" sz="1100" baseline="0">
              <a:solidFill>
                <a:srgbClr val="000000"/>
              </a:solidFill>
              <a:latin typeface="+mn-lt"/>
              <a:ea typeface="+mn-ea"/>
              <a:cs typeface="+mn-cs"/>
            </a:rPr>
            <a:t> </a:t>
          </a:r>
          <a:r>
            <a:rPr lang="en-US" sz="1100">
              <a:solidFill>
                <a:srgbClr val="000000"/>
              </a:solidFill>
              <a:latin typeface="+mn-lt"/>
              <a:ea typeface="+mn-ea"/>
              <a:cs typeface="+mn-cs"/>
            </a:rPr>
            <a:t>function returns</a:t>
          </a:r>
          <a:r>
            <a:rPr lang="en-US" sz="1100" baseline="0">
              <a:solidFill>
                <a:srgbClr val="000000"/>
              </a:solidFill>
              <a:latin typeface="+mn-lt"/>
              <a:ea typeface="+mn-ea"/>
              <a:cs typeface="+mn-cs"/>
            </a:rPr>
            <a:t> the square root of a number. To use it: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Enter the formula </a:t>
          </a:r>
          <a:r>
            <a:rPr lang="en-US" sz="1100" b="1" baseline="0">
              <a:solidFill>
                <a:srgbClr val="000000"/>
              </a:solidFill>
              <a:latin typeface="+mn-lt"/>
              <a:ea typeface="+mn-ea"/>
              <a:cs typeface="+mn-cs"/>
            </a:rPr>
            <a:t>=SQRT(</a:t>
          </a:r>
          <a:r>
            <a:rPr lang="en-US" sz="1100" b="1" i="1" baseline="0">
              <a:solidFill>
                <a:srgbClr val="000000"/>
              </a:solidFill>
              <a:latin typeface="+mn-lt"/>
              <a:ea typeface="+mn-ea"/>
              <a:cs typeface="+mn-cs"/>
            </a:rPr>
            <a:t>value</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value </a:t>
          </a:r>
          <a:r>
            <a:rPr lang="en-US" sz="1100" b="0" i="0" baseline="0">
              <a:solidFill>
                <a:srgbClr val="000000"/>
              </a:solidFill>
              <a:latin typeface="+mn-lt"/>
              <a:ea typeface="+mn-ea"/>
              <a:cs typeface="+mn-cs"/>
            </a:rPr>
            <a:t>is a number or a reference to a numeric cell. If </a:t>
          </a:r>
          <a:r>
            <a:rPr lang="en-US" sz="1100" b="0" i="1" baseline="0">
              <a:solidFill>
                <a:srgbClr val="000000"/>
              </a:solidFill>
              <a:latin typeface="+mn-lt"/>
              <a:ea typeface="+mn-ea"/>
              <a:cs typeface="+mn-cs"/>
            </a:rPr>
            <a:t>value </a:t>
          </a:r>
          <a:r>
            <a:rPr lang="en-US" sz="1100" b="0" i="0" baseline="0">
              <a:solidFill>
                <a:srgbClr val="000000"/>
              </a:solidFill>
              <a:latin typeface="+mn-lt"/>
              <a:ea typeface="+mn-ea"/>
              <a:cs typeface="+mn-cs"/>
            </a:rPr>
            <a:t>is negative, this returns an error.</a:t>
          </a:r>
        </a:p>
        <a:p>
          <a:endParaRPr lang="en-US" sz="110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latin typeface="+mn-lt"/>
              <a:ea typeface="+mn-ea"/>
              <a:cs typeface="+mn-cs"/>
            </a:rPr>
            <a:t>Try it! In row 16, apply the SQRT function to the numbers in row 15. </a:t>
          </a:r>
          <a:r>
            <a:rPr lang="en-US" sz="1100" baseline="0">
              <a:solidFill>
                <a:srgbClr val="000000"/>
              </a:solidFill>
              <a:effectLst/>
              <a:latin typeface="+mn-lt"/>
              <a:ea typeface="+mn-ea"/>
              <a:cs typeface="+mn-cs"/>
            </a:rPr>
            <a:t>(Scroll to the right for answers.)</a:t>
          </a:r>
          <a:endParaRPr lang="en-US">
            <a:solidFill>
              <a:srgbClr val="000000"/>
            </a:solidFill>
            <a:effectLst/>
          </a:endParaRPr>
        </a:p>
        <a:p>
          <a:endParaRPr lang="en-US" sz="1100" baseline="0">
            <a:solidFill>
              <a:srgbClr val="000000"/>
            </a:solidFill>
            <a:latin typeface="+mn-lt"/>
            <a:ea typeface="+mn-ea"/>
            <a:cs typeface="+mn-cs"/>
          </a:endParaRPr>
        </a:p>
      </xdr:txBody>
    </xdr:sp>
    <xdr:clientData/>
  </xdr:twoCellAnchor>
  <xdr:twoCellAnchor>
    <xdr:from>
      <xdr:col>1</xdr:col>
      <xdr:colOff>0</xdr:colOff>
      <xdr:row>24</xdr:row>
      <xdr:rowOff>0</xdr:rowOff>
    </xdr:from>
    <xdr:to>
      <xdr:col>8</xdr:col>
      <xdr:colOff>609599</xdr:colOff>
      <xdr:row>33</xdr:row>
      <xdr:rowOff>0</xdr:rowOff>
    </xdr:to>
    <xdr:sp macro="" textlink="">
      <xdr:nvSpPr>
        <xdr:cNvPr id="4" name="TextBox 3">
          <a:extLst>
            <a:ext uri="{FF2B5EF4-FFF2-40B4-BE49-F238E27FC236}">
              <a16:creationId xmlns:a16="http://schemas.microsoft.com/office/drawing/2014/main" id="{00000000-0008-0000-2F00-000004000000}"/>
            </a:ext>
          </a:extLst>
        </xdr:cNvPr>
        <xdr:cNvSpPr txBox="1"/>
      </xdr:nvSpPr>
      <xdr:spPr>
        <a:xfrm>
          <a:off x="238125" y="4572000"/>
          <a:ext cx="4876799" cy="1714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SUMSQ (Sum of Squares) Function (Math &amp; Trig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SUMSQ</a:t>
          </a:r>
          <a:r>
            <a:rPr lang="en-US" sz="1100" baseline="0">
              <a:solidFill>
                <a:srgbClr val="000000"/>
              </a:solidFill>
              <a:latin typeface="+mn-lt"/>
              <a:ea typeface="+mn-ea"/>
              <a:cs typeface="+mn-cs"/>
            </a:rPr>
            <a:t> </a:t>
          </a:r>
          <a:r>
            <a:rPr lang="en-US" sz="1100">
              <a:solidFill>
                <a:srgbClr val="000000"/>
              </a:solidFill>
              <a:latin typeface="+mn-lt"/>
              <a:ea typeface="+mn-ea"/>
              <a:cs typeface="+mn-cs"/>
            </a:rPr>
            <a:t>function returns</a:t>
          </a:r>
          <a:r>
            <a:rPr lang="en-US" sz="1100" baseline="0">
              <a:solidFill>
                <a:srgbClr val="000000"/>
              </a:solidFill>
              <a:latin typeface="+mn-lt"/>
              <a:ea typeface="+mn-ea"/>
              <a:cs typeface="+mn-cs"/>
            </a:rPr>
            <a:t> the sum of squares of numbers. To use it: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Enter the formula </a:t>
          </a:r>
          <a:r>
            <a:rPr lang="en-US" sz="1100" b="1" baseline="0">
              <a:solidFill>
                <a:srgbClr val="000000"/>
              </a:solidFill>
              <a:latin typeface="+mn-lt"/>
              <a:ea typeface="+mn-ea"/>
              <a:cs typeface="+mn-cs"/>
            </a:rPr>
            <a:t>=SUMSQ(</a:t>
          </a:r>
          <a:r>
            <a:rPr lang="en-US" sz="1100" b="1" i="1" baseline="0">
              <a:solidFill>
                <a:srgbClr val="000000"/>
              </a:solidFill>
              <a:latin typeface="+mn-lt"/>
              <a:ea typeface="+mn-ea"/>
              <a:cs typeface="+mn-cs"/>
            </a:rPr>
            <a:t>range</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range </a:t>
          </a:r>
          <a:r>
            <a:rPr lang="en-US" sz="1100" b="0" i="0" baseline="0">
              <a:solidFill>
                <a:srgbClr val="000000"/>
              </a:solidFill>
              <a:latin typeface="+mn-lt"/>
              <a:ea typeface="+mn-ea"/>
              <a:cs typeface="+mn-cs"/>
            </a:rPr>
            <a:t>is any range of numbers. </a:t>
          </a:r>
        </a:p>
        <a:p>
          <a:endParaRPr lang="en-US" sz="110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latin typeface="+mn-lt"/>
              <a:ea typeface="+mn-ea"/>
              <a:cs typeface="+mn-cs"/>
            </a:rPr>
            <a:t>Try it! In cell P26, calculate the sum of squares of the numbers to its left. </a:t>
          </a:r>
          <a:r>
            <a:rPr lang="en-US" sz="1100" baseline="0">
              <a:solidFill>
                <a:srgbClr val="000000"/>
              </a:solidFill>
              <a:effectLst/>
              <a:latin typeface="+mn-lt"/>
              <a:ea typeface="+mn-ea"/>
              <a:cs typeface="+mn-cs"/>
            </a:rPr>
            <a:t>(Scroll to the right for answers.)</a:t>
          </a:r>
          <a:endParaRPr lang="en-US">
            <a:solidFill>
              <a:srgbClr val="000000"/>
            </a:solidFill>
            <a:effectLst/>
          </a:endParaRPr>
        </a:p>
        <a:p>
          <a:endParaRPr lang="en-US" sz="1100" baseline="0">
            <a:solidFill>
              <a:srgbClr val="000000"/>
            </a:solidFill>
            <a:latin typeface="+mn-lt"/>
            <a:ea typeface="+mn-ea"/>
            <a:cs typeface="+mn-cs"/>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9525</xdr:colOff>
      <xdr:row>16</xdr:row>
      <xdr:rowOff>9525</xdr:rowOff>
    </xdr:to>
    <xdr:sp macro="" textlink="">
      <xdr:nvSpPr>
        <xdr:cNvPr id="2" name="TextBox 1">
          <a:extLst>
            <a:ext uri="{FF2B5EF4-FFF2-40B4-BE49-F238E27FC236}">
              <a16:creationId xmlns:a16="http://schemas.microsoft.com/office/drawing/2014/main" id="{00000000-0008-0000-3000-000002000000}"/>
            </a:ext>
          </a:extLst>
        </xdr:cNvPr>
        <xdr:cNvSpPr txBox="1"/>
      </xdr:nvSpPr>
      <xdr:spPr>
        <a:xfrm>
          <a:off x="238125" y="381000"/>
          <a:ext cx="4886325" cy="2676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LN (Natural Logarithm) Function (Math &amp; Trig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LN function returns</a:t>
          </a:r>
          <a:r>
            <a:rPr lang="en-US" sz="1100" baseline="0">
              <a:solidFill>
                <a:srgbClr val="000000"/>
              </a:solidFill>
              <a:latin typeface="+mn-lt"/>
              <a:ea typeface="+mn-ea"/>
              <a:cs typeface="+mn-cs"/>
            </a:rPr>
            <a:t> the natural logarithm of a number. To use it: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Enter the formula </a:t>
          </a:r>
          <a:r>
            <a:rPr lang="en-US" sz="1100" b="1" baseline="0">
              <a:solidFill>
                <a:srgbClr val="000000"/>
              </a:solidFill>
              <a:latin typeface="+mn-lt"/>
              <a:ea typeface="+mn-ea"/>
              <a:cs typeface="+mn-cs"/>
            </a:rPr>
            <a:t>=LN(</a:t>
          </a:r>
          <a:r>
            <a:rPr lang="en-US" sz="1100" b="1" i="1" baseline="0">
              <a:solidFill>
                <a:srgbClr val="000000"/>
              </a:solidFill>
              <a:latin typeface="+mn-lt"/>
              <a:ea typeface="+mn-ea"/>
              <a:cs typeface="+mn-cs"/>
            </a:rPr>
            <a:t>value</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value </a:t>
          </a:r>
          <a:r>
            <a:rPr lang="en-US" sz="1100" b="0" i="0" baseline="0">
              <a:solidFill>
                <a:srgbClr val="000000"/>
              </a:solidFill>
              <a:latin typeface="+mn-lt"/>
              <a:ea typeface="+mn-ea"/>
              <a:cs typeface="+mn-cs"/>
            </a:rPr>
            <a:t>is a number or a reference to a numeric cell. If </a:t>
          </a:r>
          <a:r>
            <a:rPr lang="en-US" sz="1100" b="0" i="1" baseline="0">
              <a:solidFill>
                <a:srgbClr val="000000"/>
              </a:solidFill>
              <a:latin typeface="+mn-lt"/>
              <a:ea typeface="+mn-ea"/>
              <a:cs typeface="+mn-cs"/>
            </a:rPr>
            <a:t>value </a:t>
          </a:r>
          <a:r>
            <a:rPr lang="en-US" sz="1100" b="0" i="0" baseline="0">
              <a:solidFill>
                <a:srgbClr val="000000"/>
              </a:solidFill>
              <a:latin typeface="+mn-lt"/>
              <a:ea typeface="+mn-ea"/>
              <a:cs typeface="+mn-cs"/>
            </a:rPr>
            <a:t>is zero or negative, this returns an error.</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In row 9, apply the LN function to the numbers in row 8. (Scroll to the right for answers.)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There is also a LOG10 function, which returns the log to the base 10 that you might have learned in high school. There is also a LOG function, where you can supply the base. But LN tends to be used in most applications.</a:t>
          </a:r>
        </a:p>
      </xdr:txBody>
    </xdr:sp>
    <xdr:clientData/>
  </xdr:twoCellAnchor>
  <xdr:twoCellAnchor>
    <xdr:from>
      <xdr:col>1</xdr:col>
      <xdr:colOff>0</xdr:colOff>
      <xdr:row>17</xdr:row>
      <xdr:rowOff>0</xdr:rowOff>
    </xdr:from>
    <xdr:to>
      <xdr:col>9</xdr:col>
      <xdr:colOff>9525</xdr:colOff>
      <xdr:row>38</xdr:row>
      <xdr:rowOff>180975</xdr:rowOff>
    </xdr:to>
    <xdr:sp macro="" textlink="">
      <xdr:nvSpPr>
        <xdr:cNvPr id="3" name="TextBox 2">
          <a:extLst>
            <a:ext uri="{FF2B5EF4-FFF2-40B4-BE49-F238E27FC236}">
              <a16:creationId xmlns:a16="http://schemas.microsoft.com/office/drawing/2014/main" id="{00000000-0008-0000-3000-000003000000}"/>
            </a:ext>
          </a:extLst>
        </xdr:cNvPr>
        <xdr:cNvSpPr txBox="1"/>
      </xdr:nvSpPr>
      <xdr:spPr>
        <a:xfrm>
          <a:off x="238125" y="3238500"/>
          <a:ext cx="4886325" cy="4181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EXP (Exponential)</a:t>
          </a:r>
          <a:r>
            <a:rPr lang="en-US" sz="1100" b="1" baseline="0">
              <a:solidFill>
                <a:srgbClr val="000000"/>
              </a:solidFill>
              <a:latin typeface="+mn-lt"/>
              <a:ea typeface="+mn-ea"/>
              <a:cs typeface="+mn-cs"/>
            </a:rPr>
            <a:t> Function (Math &amp; Trig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EXP function returns</a:t>
          </a:r>
          <a:r>
            <a:rPr lang="en-US" sz="1100" baseline="0">
              <a:solidFill>
                <a:srgbClr val="000000"/>
              </a:solidFill>
              <a:latin typeface="+mn-lt"/>
              <a:ea typeface="+mn-ea"/>
              <a:cs typeface="+mn-cs"/>
            </a:rPr>
            <a:t> the exponential function of a number. That is, if you apply EXP to some number </a:t>
          </a:r>
          <a:r>
            <a:rPr lang="en-US" sz="1100" i="1" baseline="0">
              <a:solidFill>
                <a:srgbClr val="000000"/>
              </a:solidFill>
              <a:latin typeface="+mn-lt"/>
              <a:ea typeface="+mn-ea"/>
              <a:cs typeface="+mn-cs"/>
            </a:rPr>
            <a:t>x</a:t>
          </a:r>
          <a:r>
            <a:rPr lang="en-US" sz="1100" baseline="0">
              <a:solidFill>
                <a:srgbClr val="000000"/>
              </a:solidFill>
              <a:latin typeface="+mn-lt"/>
              <a:ea typeface="+mn-ea"/>
              <a:cs typeface="+mn-cs"/>
            </a:rPr>
            <a:t>, the result is the special number </a:t>
          </a:r>
          <a:r>
            <a:rPr lang="en-US" sz="1100" i="1" baseline="0">
              <a:solidFill>
                <a:srgbClr val="000000"/>
              </a:solidFill>
              <a:latin typeface="+mn-lt"/>
              <a:ea typeface="+mn-ea"/>
              <a:cs typeface="+mn-cs"/>
            </a:rPr>
            <a:t>e</a:t>
          </a:r>
          <a:r>
            <a:rPr lang="en-US" sz="1100" baseline="0">
              <a:solidFill>
                <a:srgbClr val="000000"/>
              </a:solidFill>
              <a:latin typeface="+mn-lt"/>
              <a:ea typeface="+mn-ea"/>
              <a:cs typeface="+mn-cs"/>
            </a:rPr>
            <a:t> raised to the power </a:t>
          </a:r>
          <a:r>
            <a:rPr lang="en-US" sz="1100" i="1" baseline="0">
              <a:solidFill>
                <a:srgbClr val="000000"/>
              </a:solidFill>
              <a:latin typeface="+mn-lt"/>
              <a:ea typeface="+mn-ea"/>
              <a:cs typeface="+mn-cs"/>
            </a:rPr>
            <a:t>x</a:t>
          </a:r>
          <a:r>
            <a:rPr lang="en-US" sz="1100" baseline="0">
              <a:solidFill>
                <a:srgbClr val="000000"/>
              </a:solidFill>
              <a:latin typeface="+mn-lt"/>
              <a:ea typeface="+mn-ea"/>
              <a:cs typeface="+mn-cs"/>
            </a:rPr>
            <a:t>, where </a:t>
          </a:r>
          <a:r>
            <a:rPr lang="en-US" sz="1100" i="1" baseline="0">
              <a:solidFill>
                <a:srgbClr val="000000"/>
              </a:solidFill>
              <a:latin typeface="+mn-lt"/>
              <a:ea typeface="+mn-ea"/>
              <a:cs typeface="+mn-cs"/>
            </a:rPr>
            <a:t>e</a:t>
          </a:r>
          <a:r>
            <a:rPr lang="en-US" sz="1100" baseline="0">
              <a:solidFill>
                <a:srgbClr val="000000"/>
              </a:solidFill>
              <a:latin typeface="+mn-lt"/>
              <a:ea typeface="+mn-ea"/>
              <a:cs typeface="+mn-cs"/>
            </a:rPr>
            <a:t> is approximately 2.718. In math books, you see this written as </a:t>
          </a:r>
          <a:r>
            <a:rPr lang="en-US" sz="1100" i="1" baseline="0">
              <a:solidFill>
                <a:srgbClr val="000000"/>
              </a:solidFill>
              <a:latin typeface="+mn-lt"/>
              <a:ea typeface="+mn-ea"/>
              <a:cs typeface="+mn-cs"/>
            </a:rPr>
            <a:t>e</a:t>
          </a:r>
          <a:r>
            <a:rPr lang="en-US" sz="1100" i="1" baseline="30000">
              <a:solidFill>
                <a:srgbClr val="000000"/>
              </a:solidFill>
              <a:latin typeface="+mn-lt"/>
              <a:ea typeface="+mn-ea"/>
              <a:cs typeface="+mn-cs"/>
            </a:rPr>
            <a:t>x</a:t>
          </a:r>
          <a:r>
            <a:rPr lang="en-US" sz="1100" baseline="0">
              <a:solidFill>
                <a:srgbClr val="000000"/>
              </a:solidFill>
              <a:latin typeface="+mn-lt"/>
              <a:ea typeface="+mn-ea"/>
              <a:cs typeface="+mn-cs"/>
            </a:rPr>
            <a:t>.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It turns out that EXP and LN are "inverses" of one another. If you start with a number </a:t>
          </a:r>
          <a:r>
            <a:rPr lang="en-US" sz="1100" i="1" baseline="0">
              <a:solidFill>
                <a:srgbClr val="000000"/>
              </a:solidFill>
              <a:latin typeface="+mn-lt"/>
              <a:ea typeface="+mn-ea"/>
              <a:cs typeface="+mn-cs"/>
            </a:rPr>
            <a:t>x</a:t>
          </a:r>
          <a:r>
            <a:rPr lang="en-US" sz="1100" baseline="0">
              <a:solidFill>
                <a:srgbClr val="000000"/>
              </a:solidFill>
              <a:latin typeface="+mn-lt"/>
              <a:ea typeface="+mn-ea"/>
              <a:cs typeface="+mn-cs"/>
            </a:rPr>
            <a:t> and take EXP of it, and then take LN of the result, you end up with </a:t>
          </a:r>
          <a:r>
            <a:rPr lang="en-US" sz="1100" i="1" baseline="0">
              <a:solidFill>
                <a:srgbClr val="000000"/>
              </a:solidFill>
              <a:latin typeface="+mn-lt"/>
              <a:ea typeface="+mn-ea"/>
              <a:cs typeface="+mn-cs"/>
            </a:rPr>
            <a:t>x</a:t>
          </a:r>
          <a:r>
            <a:rPr lang="en-US" sz="1100" baseline="0">
              <a:solidFill>
                <a:srgbClr val="000000"/>
              </a:solidFill>
              <a:latin typeface="+mn-lt"/>
              <a:ea typeface="+mn-ea"/>
              <a:cs typeface="+mn-cs"/>
            </a:rPr>
            <a:t>. Alternatively, if you start with a (positive) number </a:t>
          </a:r>
          <a:r>
            <a:rPr lang="en-US" sz="1100" i="1" baseline="0">
              <a:solidFill>
                <a:srgbClr val="000000"/>
              </a:solidFill>
              <a:latin typeface="+mn-lt"/>
              <a:ea typeface="+mn-ea"/>
              <a:cs typeface="+mn-cs"/>
            </a:rPr>
            <a:t>x</a:t>
          </a:r>
          <a:r>
            <a:rPr lang="en-US" sz="1100" baseline="0">
              <a:solidFill>
                <a:srgbClr val="000000"/>
              </a:solidFill>
              <a:latin typeface="+mn-lt"/>
              <a:ea typeface="+mn-ea"/>
              <a:cs typeface="+mn-cs"/>
            </a:rPr>
            <a:t> and take LN of it, and then take EXP of the result, you end up with </a:t>
          </a:r>
          <a:r>
            <a:rPr lang="en-US" sz="1100" i="1" baseline="0">
              <a:solidFill>
                <a:srgbClr val="000000"/>
              </a:solidFill>
              <a:latin typeface="+mn-lt"/>
              <a:ea typeface="+mn-ea"/>
              <a:cs typeface="+mn-cs"/>
            </a:rPr>
            <a:t>x</a:t>
          </a:r>
          <a:r>
            <a:rPr lang="en-US" sz="1100" baseline="0">
              <a:solidFill>
                <a:srgbClr val="000000"/>
              </a:solidFill>
              <a:latin typeface="+mn-lt"/>
              <a:ea typeface="+mn-ea"/>
              <a:cs typeface="+mn-cs"/>
            </a:rPr>
            <a: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use the EXP function:</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Enter the formula </a:t>
          </a:r>
          <a:r>
            <a:rPr lang="en-US" sz="1100" b="1" baseline="0">
              <a:solidFill>
                <a:srgbClr val="000000"/>
              </a:solidFill>
              <a:latin typeface="+mn-lt"/>
              <a:ea typeface="+mn-ea"/>
              <a:cs typeface="+mn-cs"/>
            </a:rPr>
            <a:t>=EXP(</a:t>
          </a:r>
          <a:r>
            <a:rPr lang="en-US" sz="1100" b="1" i="1" baseline="0">
              <a:solidFill>
                <a:srgbClr val="000000"/>
              </a:solidFill>
              <a:latin typeface="+mn-lt"/>
              <a:ea typeface="+mn-ea"/>
              <a:cs typeface="+mn-cs"/>
            </a:rPr>
            <a:t>value</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value </a:t>
          </a:r>
          <a:r>
            <a:rPr lang="en-US" sz="1100" b="0" i="0" baseline="0">
              <a:solidFill>
                <a:srgbClr val="000000"/>
              </a:solidFill>
              <a:latin typeface="+mn-lt"/>
              <a:ea typeface="+mn-ea"/>
              <a:cs typeface="+mn-cs"/>
            </a:rPr>
            <a:t>is a number or a reference to a numeric cell.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In row 20, apply the EXP function to the numbers in row 19. Then in row 21, apply the LN function to the numbers in row 20. Note that the value you get in cell K20 is the special number </a:t>
          </a:r>
          <a:r>
            <a:rPr lang="en-US" sz="1100" i="1" baseline="0">
              <a:solidFill>
                <a:srgbClr val="000000"/>
              </a:solidFill>
              <a:latin typeface="+mn-lt"/>
              <a:ea typeface="+mn-ea"/>
              <a:cs typeface="+mn-cs"/>
            </a:rPr>
            <a:t>e</a:t>
          </a:r>
          <a:r>
            <a:rPr lang="en-US" sz="1100" baseline="0">
              <a:solidFill>
                <a:srgbClr val="000000"/>
              </a:solidFill>
              <a:latin typeface="+mn-lt"/>
              <a:ea typeface="+mn-ea"/>
              <a:cs typeface="+mn-cs"/>
            </a:rPr>
            <a:t>. (Scroll to the right for answers.)</a:t>
          </a:r>
        </a:p>
      </xdr:txBody>
    </xdr:sp>
    <xdr:clientData/>
  </xdr:twoCellAnchor>
  <xdr:twoCellAnchor>
    <xdr:from>
      <xdr:col>33</xdr:col>
      <xdr:colOff>28575</xdr:colOff>
      <xdr:row>10</xdr:row>
      <xdr:rowOff>19051</xdr:rowOff>
    </xdr:from>
    <xdr:to>
      <xdr:col>35</xdr:col>
      <xdr:colOff>457200</xdr:colOff>
      <xdr:row>12</xdr:row>
      <xdr:rowOff>152401</xdr:rowOff>
    </xdr:to>
    <xdr:sp macro="" textlink="">
      <xdr:nvSpPr>
        <xdr:cNvPr id="4" name="TextBox 3">
          <a:extLst>
            <a:ext uri="{FF2B5EF4-FFF2-40B4-BE49-F238E27FC236}">
              <a16:creationId xmlns:a16="http://schemas.microsoft.com/office/drawing/2014/main" id="{00000000-0008-0000-3000-000004000000}"/>
            </a:ext>
          </a:extLst>
        </xdr:cNvPr>
        <xdr:cNvSpPr txBox="1"/>
      </xdr:nvSpPr>
      <xdr:spPr>
        <a:xfrm>
          <a:off x="19773900" y="1924051"/>
          <a:ext cx="1647825" cy="5143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r>
            <a:rPr lang="en-US" sz="1100">
              <a:solidFill>
                <a:srgbClr val="000000"/>
              </a:solidFill>
            </a:rPr>
            <a:t>Logs aren't defined for 0 or negative numbers.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35</xdr:row>
      <xdr:rowOff>38100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238125" y="381000"/>
          <a:ext cx="4876800" cy="63246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Customizing Ribbons</a:t>
          </a:r>
        </a:p>
        <a:p>
          <a:endParaRPr lang="en-US" sz="1100">
            <a:solidFill>
              <a:srgbClr val="000000"/>
            </a:solidFill>
          </a:endParaRPr>
        </a:p>
        <a:p>
          <a:r>
            <a:rPr lang="en-US" sz="1100">
              <a:solidFill>
                <a:srgbClr val="000000"/>
              </a:solidFill>
            </a:rPr>
            <a:t>Starting in Excel 2010</a:t>
          </a:r>
          <a:r>
            <a:rPr lang="en-US" sz="1100" baseline="0">
              <a:solidFill>
                <a:srgbClr val="000000"/>
              </a:solidFill>
            </a:rPr>
            <a:t>, Microsoft made a welcome change that allows you to customize the built-in ribbons. You might recall that in Excel 2003 and earlier versions, you could change the menu structure to your liking fairly easily. Then came the new ribbons in Excel 2007, which were pretty much fixed (unless you were willing to use the rather obscure RibbonX technology with XML code). Evidently, Microsoft received enough complaints about the fixed ribbons that it returned to customizable ribbons in Excel 2010. Fortunately, customizing is quite easy.</a:t>
          </a:r>
        </a:p>
        <a:p>
          <a:endParaRPr lang="en-US" sz="1100" baseline="0">
            <a:solidFill>
              <a:srgbClr val="000000"/>
            </a:solidFill>
          </a:endParaRPr>
        </a:p>
        <a:p>
          <a:r>
            <a:rPr lang="en-US" sz="1100" baseline="0">
              <a:solidFill>
                <a:srgbClr val="000000"/>
              </a:solidFill>
            </a:rPr>
            <a:t>To do so, right-click any ribbon and select </a:t>
          </a:r>
          <a:r>
            <a:rPr lang="en-US" sz="1100" b="1" baseline="0">
              <a:solidFill>
                <a:srgbClr val="000000"/>
              </a:solidFill>
            </a:rPr>
            <a:t>Customize the Ribbon</a:t>
          </a:r>
          <a:r>
            <a:rPr lang="en-US" sz="1100" baseline="0">
              <a:solidFill>
                <a:srgbClr val="000000"/>
              </a:solidFill>
            </a:rPr>
            <a:t>. This opens the dialog box to the right. (This dialog box is also available from the Excel Options group.) From here, the options are straightforward. You can create a new tab, create a new group under a given tab, and rename either of these. Then you can move buttons from the left pane to the right. As an example, the screenshot to the right illustrates how you could create a new Tables group under the Data tab and then populate it with PivotTable and Table buttons. This would allow you to get </a:t>
          </a:r>
          <a:r>
            <a:rPr lang="en-US" sz="1100" b="0" baseline="0">
              <a:solidFill>
                <a:srgbClr val="000000"/>
              </a:solidFill>
            </a:rPr>
            <a:t>pivot table</a:t>
          </a:r>
          <a:r>
            <a:rPr lang="en-US" sz="1100" baseline="0">
              <a:solidFill>
                <a:srgbClr val="000000"/>
              </a:solidFill>
            </a:rPr>
            <a:t>s or tables from either the Insert ribbon or the Data ribbon. </a:t>
          </a:r>
        </a:p>
        <a:p>
          <a:endParaRPr lang="en-US" sz="1100" baseline="0">
            <a:solidFill>
              <a:srgbClr val="000000"/>
            </a:solidFill>
          </a:endParaRPr>
        </a:p>
        <a:p>
          <a:r>
            <a:rPr lang="en-US" sz="1100" baseline="0">
              <a:solidFill>
                <a:srgbClr val="000000"/>
              </a:solidFill>
            </a:rPr>
            <a:t>Note that the Reset button lets you restore all of the ribbons or a particular ribbon to its original state.</a:t>
          </a:r>
        </a:p>
        <a:p>
          <a:endParaRPr lang="en-US" sz="1100" baseline="0">
            <a:solidFill>
              <a:srgbClr val="000000"/>
            </a:solidFill>
          </a:endParaRPr>
        </a:p>
        <a:p>
          <a:r>
            <a:rPr lang="en-US" sz="1100" baseline="0">
              <a:solidFill>
                <a:srgbClr val="000000"/>
              </a:solidFill>
            </a:rPr>
            <a:t>You shouldn't go overboard with ribbon customization. Microsoft performed usability studies with thousands of Excel users to find the ribbon organization that seems to work best, so a lot of thought went into it. Still, you might prefer a few tweaks of your own.</a:t>
          </a:r>
        </a:p>
        <a:p>
          <a:endParaRPr lang="en-US" sz="1100" baseline="0">
            <a:solidFill>
              <a:srgbClr val="000000"/>
            </a:solidFill>
          </a:endParaRPr>
        </a:p>
        <a:p>
          <a:r>
            <a:rPr lang="en-US" sz="1100" b="1" baseline="0">
              <a:solidFill>
                <a:srgbClr val="000000"/>
              </a:solidFill>
            </a:rPr>
            <a:t>Note: </a:t>
          </a:r>
          <a:r>
            <a:rPr lang="en-US" sz="1100" b="0" baseline="0">
              <a:solidFill>
                <a:srgbClr val="000000"/>
              </a:solidFill>
            </a:rPr>
            <a:t>The changes described above are the easy "point and click" changes. If you are more ambitious, you can use RibbonX technology to make more extensive changes by writing XML code. Do a Web search for RibbonX if you're interested.</a:t>
          </a:r>
          <a:endParaRPr lang="en-US" sz="1100" b="1">
            <a:solidFill>
              <a:srgbClr val="000000"/>
            </a:solidFill>
          </a:endParaRPr>
        </a:p>
      </xdr:txBody>
    </xdr:sp>
    <xdr:clientData/>
  </xdr:twoCellAnchor>
  <xdr:twoCellAnchor>
    <xdr:from>
      <xdr:col>1</xdr:col>
      <xdr:colOff>0</xdr:colOff>
      <xdr:row>1</xdr:row>
      <xdr:rowOff>180975</xdr:rowOff>
    </xdr:from>
    <xdr:to>
      <xdr:col>9</xdr:col>
      <xdr:colOff>0</xdr:colOff>
      <xdr:row>11</xdr:row>
      <xdr:rowOff>38100</xdr:rowOff>
    </xdr:to>
    <xdr:sp macro="" textlink="">
      <xdr:nvSpPr>
        <xdr:cNvPr id="3" name="SummaryBox" hidden="1">
          <a:extLst>
            <a:ext uri="{FF2B5EF4-FFF2-40B4-BE49-F238E27FC236}">
              <a16:creationId xmlns:a16="http://schemas.microsoft.com/office/drawing/2014/main" id="{00000000-0008-0000-0400-000003000000}"/>
            </a:ext>
          </a:extLst>
        </xdr:cNvPr>
        <xdr:cNvSpPr txBox="1"/>
      </xdr:nvSpPr>
      <xdr:spPr>
        <a:xfrm>
          <a:off x="238125" y="371475"/>
          <a:ext cx="4876800" cy="1762125"/>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Summary</a:t>
          </a:r>
        </a:p>
        <a:p>
          <a:endParaRPr lang="en-US" sz="1100">
            <a:solidFill>
              <a:srgbClr val="000000"/>
            </a:solidFill>
          </a:endParaRPr>
        </a:p>
        <a:p>
          <a:r>
            <a:rPr lang="en-US" sz="1100">
              <a:solidFill>
                <a:srgbClr val="000000"/>
              </a:solidFill>
            </a:rPr>
            <a:t>Starting in Excel</a:t>
          </a:r>
          <a:r>
            <a:rPr lang="en-US" sz="1100" baseline="0">
              <a:solidFill>
                <a:srgbClr val="000000"/>
              </a:solidFill>
            </a:rPr>
            <a:t> 2010</a:t>
          </a:r>
          <a:r>
            <a:rPr lang="en-US" sz="1100">
              <a:solidFill>
                <a:srgbClr val="000000"/>
              </a:solidFill>
            </a:rPr>
            <a:t>, you can customize</a:t>
          </a:r>
          <a:r>
            <a:rPr lang="en-US" sz="1100" baseline="0">
              <a:solidFill>
                <a:srgbClr val="000000"/>
              </a:solidFill>
            </a:rPr>
            <a:t> </a:t>
          </a:r>
          <a:r>
            <a:rPr lang="en-US" sz="1100">
              <a:solidFill>
                <a:srgbClr val="000000"/>
              </a:solidFill>
            </a:rPr>
            <a:t>the ribbons</a:t>
          </a:r>
          <a:r>
            <a:rPr lang="en-US" sz="1100" baseline="0">
              <a:solidFill>
                <a:srgbClr val="000000"/>
              </a:solidFill>
            </a:rPr>
            <a:t> or create new ribbons. Just right-click any ribbon and select </a:t>
          </a:r>
          <a:r>
            <a:rPr lang="en-US" sz="1100" b="1" baseline="0">
              <a:solidFill>
                <a:srgbClr val="000000"/>
              </a:solidFill>
            </a:rPr>
            <a:t>Customize the Ribbon</a:t>
          </a:r>
          <a:r>
            <a:rPr lang="en-US" sz="1100" baseline="0">
              <a:solidFill>
                <a:srgbClr val="000000"/>
              </a:solidFill>
            </a:rPr>
            <a:t>. There are certain rules you must follow, as explained in this topic, but customizing is easy.</a:t>
          </a:r>
        </a:p>
        <a:p>
          <a:endParaRPr lang="en-US" sz="1100" baseline="0">
            <a:solidFill>
              <a:srgbClr val="000000"/>
            </a:solidFill>
          </a:endParaRPr>
        </a:p>
        <a:p>
          <a:r>
            <a:rPr lang="en-US" sz="1100" baseline="0">
              <a:solidFill>
                <a:srgbClr val="000000"/>
              </a:solidFill>
            </a:rPr>
            <a:t>Nevertheless, Excel's built-in ribbons are quite complete and logical, so you might never feel the need to customize its ribbons.</a:t>
          </a:r>
          <a:endParaRPr lang="en-US" sz="1100">
            <a:solidFill>
              <a:srgbClr val="000000"/>
            </a:solidFill>
          </a:endParaRPr>
        </a:p>
      </xdr:txBody>
    </xdr:sp>
    <xdr:clientData/>
  </xdr:twoCellAnchor>
  <xdr:twoCellAnchor editAs="oneCell">
    <xdr:from>
      <xdr:col>10</xdr:col>
      <xdr:colOff>0</xdr:colOff>
      <xdr:row>3</xdr:row>
      <xdr:rowOff>0</xdr:rowOff>
    </xdr:from>
    <xdr:to>
      <xdr:col>20</xdr:col>
      <xdr:colOff>316480</xdr:colOff>
      <xdr:row>30</xdr:row>
      <xdr:rowOff>85725</xdr:rowOff>
    </xdr:to>
    <xdr:pic>
      <xdr:nvPicPr>
        <xdr:cNvPr id="4" name="Picture 3" descr="C:\Users\Chris\Dropbox\ExcelNow\Images\CustomizeRibbon.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571500"/>
          <a:ext cx="6412480" cy="522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18</xdr:row>
      <xdr:rowOff>180974</xdr:rowOff>
    </xdr:to>
    <xdr:sp macro="" textlink="">
      <xdr:nvSpPr>
        <xdr:cNvPr id="2" name="TextBox 1">
          <a:extLst>
            <a:ext uri="{FF2B5EF4-FFF2-40B4-BE49-F238E27FC236}">
              <a16:creationId xmlns:a16="http://schemas.microsoft.com/office/drawing/2014/main" id="{00000000-0008-0000-3100-000002000000}"/>
            </a:ext>
          </a:extLst>
        </xdr:cNvPr>
        <xdr:cNvSpPr txBox="1"/>
      </xdr:nvSpPr>
      <xdr:spPr>
        <a:xfrm>
          <a:off x="238125" y="380999"/>
          <a:ext cx="4876800" cy="3228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RAND</a:t>
          </a:r>
          <a:r>
            <a:rPr lang="en-US" sz="1100" b="1" baseline="0">
              <a:solidFill>
                <a:srgbClr val="000000"/>
              </a:solidFill>
              <a:latin typeface="+mn-lt"/>
              <a:ea typeface="+mn-ea"/>
              <a:cs typeface="+mn-cs"/>
            </a:rPr>
            <a:t> Function (Math &amp; Trig Category)</a:t>
          </a:r>
          <a:endParaRPr lang="en-US" sz="1100" b="1">
            <a:solidFill>
              <a:srgbClr val="000000"/>
            </a:solidFill>
            <a:latin typeface="+mn-lt"/>
            <a:ea typeface="+mn-ea"/>
            <a:cs typeface="+mn-cs"/>
          </a:endParaRP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The RAND function returns</a:t>
          </a:r>
          <a:r>
            <a:rPr lang="en-US" sz="1100" b="0" baseline="0">
              <a:solidFill>
                <a:srgbClr val="000000"/>
              </a:solidFill>
              <a:latin typeface="+mn-lt"/>
              <a:ea typeface="+mn-ea"/>
              <a:cs typeface="+mn-cs"/>
            </a:rPr>
            <a:t> a random number uniformly distributed between 0 and 1. That is, all numbers between 0 and 1 are equally likely to be returned. To use it:</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Enter the formula </a:t>
          </a:r>
          <a:r>
            <a:rPr lang="en-US" sz="1100" b="1" baseline="0">
              <a:solidFill>
                <a:srgbClr val="000000"/>
              </a:solidFill>
              <a:latin typeface="+mn-lt"/>
              <a:ea typeface="+mn-ea"/>
              <a:cs typeface="+mn-cs"/>
            </a:rPr>
            <a:t>=RAND(</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This is a function with no arguments (nothing inside the parentheses), but the parentheses must be included.</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You can enter this formula in as many cells as you like, and each will have a different random number. Also, these numbers are "live." If you press the recalc (F9) key, they will all change. </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Try it! Enter the RAND function in any cell to the right and copy it to some range. Then press the F9 key a few times and watch the random numbers change. (Scroll to the right for some possible </a:t>
          </a:r>
          <a:r>
            <a:rPr lang="en-US" sz="1100" b="0" i="1" baseline="0">
              <a:solidFill>
                <a:srgbClr val="000000"/>
              </a:solidFill>
              <a:latin typeface="+mn-lt"/>
              <a:ea typeface="+mn-ea"/>
              <a:cs typeface="+mn-cs"/>
            </a:rPr>
            <a:t>live </a:t>
          </a:r>
          <a:r>
            <a:rPr lang="en-US" sz="1100" b="0" i="0" baseline="0">
              <a:solidFill>
                <a:srgbClr val="000000"/>
              </a:solidFill>
              <a:latin typeface="+mn-lt"/>
              <a:ea typeface="+mn-ea"/>
              <a:cs typeface="+mn-cs"/>
            </a:rPr>
            <a:t>values.)</a:t>
          </a:r>
          <a:endParaRPr lang="en-US" sz="1100" b="0" baseline="0">
            <a:solidFill>
              <a:srgbClr val="000000"/>
            </a:solidFill>
            <a:latin typeface="+mn-lt"/>
            <a:ea typeface="+mn-ea"/>
            <a:cs typeface="+mn-cs"/>
          </a:endParaRPr>
        </a:p>
      </xdr:txBody>
    </xdr:sp>
    <xdr:clientData/>
  </xdr:twoCellAnchor>
  <xdr:twoCellAnchor>
    <xdr:from>
      <xdr:col>1</xdr:col>
      <xdr:colOff>0</xdr:colOff>
      <xdr:row>20</xdr:row>
      <xdr:rowOff>0</xdr:rowOff>
    </xdr:from>
    <xdr:to>
      <xdr:col>9</xdr:col>
      <xdr:colOff>9525</xdr:colOff>
      <xdr:row>34</xdr:row>
      <xdr:rowOff>180975</xdr:rowOff>
    </xdr:to>
    <xdr:sp macro="" textlink="">
      <xdr:nvSpPr>
        <xdr:cNvPr id="3" name="TextBox 2">
          <a:extLst>
            <a:ext uri="{FF2B5EF4-FFF2-40B4-BE49-F238E27FC236}">
              <a16:creationId xmlns:a16="http://schemas.microsoft.com/office/drawing/2014/main" id="{00000000-0008-0000-3100-000003000000}"/>
            </a:ext>
          </a:extLst>
        </xdr:cNvPr>
        <xdr:cNvSpPr txBox="1"/>
      </xdr:nvSpPr>
      <xdr:spPr>
        <a:xfrm>
          <a:off x="238125" y="3810000"/>
          <a:ext cx="4886325" cy="2847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RANDBETWEEN Function (Math &amp; Trig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Until Excel 2007,</a:t>
          </a:r>
          <a:r>
            <a:rPr lang="en-US" sz="1100" baseline="0">
              <a:solidFill>
                <a:srgbClr val="000000"/>
              </a:solidFill>
              <a:latin typeface="+mn-lt"/>
              <a:ea typeface="+mn-ea"/>
              <a:cs typeface="+mn-cs"/>
            </a:rPr>
            <a:t> the RAND function was the </a:t>
          </a:r>
          <a:r>
            <a:rPr lang="en-US" sz="1100" i="1" baseline="0">
              <a:solidFill>
                <a:srgbClr val="000000"/>
              </a:solidFill>
              <a:latin typeface="+mn-lt"/>
              <a:ea typeface="+mn-ea"/>
              <a:cs typeface="+mn-cs"/>
            </a:rPr>
            <a:t>only </a:t>
          </a:r>
          <a:r>
            <a:rPr lang="en-US" sz="1100" i="0" baseline="0">
              <a:solidFill>
                <a:srgbClr val="000000"/>
              </a:solidFill>
              <a:latin typeface="+mn-lt"/>
              <a:ea typeface="+mn-ea"/>
              <a:cs typeface="+mn-cs"/>
            </a:rPr>
            <a:t>function for generating random numbers in Excel. Fortunately, another very useful function, RANDBETWEEN, was added in Excel 2007. It takes two integer arguments and generates a random integer between these two values (inclusive) so that all of the possibilities are equally likely. To use it:</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Enter the formula </a:t>
          </a:r>
          <a:r>
            <a:rPr lang="en-US" sz="1100" b="1" i="0" baseline="0">
              <a:solidFill>
                <a:srgbClr val="000000"/>
              </a:solidFill>
              <a:latin typeface="+mn-lt"/>
              <a:ea typeface="+mn-ea"/>
              <a:cs typeface="+mn-cs"/>
            </a:rPr>
            <a:t>=RANDBETWEEN(</a:t>
          </a:r>
          <a:r>
            <a:rPr lang="en-US" sz="1100" b="1" i="1" baseline="0">
              <a:solidFill>
                <a:srgbClr val="000000"/>
              </a:solidFill>
              <a:latin typeface="+mn-lt"/>
              <a:ea typeface="+mn-ea"/>
              <a:cs typeface="+mn-cs"/>
            </a:rPr>
            <a:t>min</a:t>
          </a:r>
          <a:r>
            <a:rPr lang="en-US" sz="1100" b="1" i="0" baseline="0">
              <a:solidFill>
                <a:srgbClr val="000000"/>
              </a:solidFill>
              <a:latin typeface="+mn-lt"/>
              <a:ea typeface="+mn-ea"/>
              <a:cs typeface="+mn-cs"/>
            </a:rPr>
            <a:t>,</a:t>
          </a:r>
          <a:r>
            <a:rPr lang="en-US" sz="1100" b="1" i="1" baseline="0">
              <a:solidFill>
                <a:srgbClr val="000000"/>
              </a:solidFill>
              <a:latin typeface="+mn-lt"/>
              <a:ea typeface="+mn-ea"/>
              <a:cs typeface="+mn-cs"/>
            </a:rPr>
            <a:t>max</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min </a:t>
          </a:r>
          <a:r>
            <a:rPr lang="en-US" sz="1100" b="0" i="0" baseline="0">
              <a:solidFill>
                <a:srgbClr val="000000"/>
              </a:solidFill>
              <a:latin typeface="+mn-lt"/>
              <a:ea typeface="+mn-ea"/>
              <a:cs typeface="+mn-cs"/>
            </a:rPr>
            <a:t>and </a:t>
          </a:r>
          <a:r>
            <a:rPr lang="en-US" sz="1100" b="0" i="1" baseline="0">
              <a:solidFill>
                <a:srgbClr val="000000"/>
              </a:solidFill>
              <a:latin typeface="+mn-lt"/>
              <a:ea typeface="+mn-ea"/>
              <a:cs typeface="+mn-cs"/>
            </a:rPr>
            <a:t>max </a:t>
          </a:r>
          <a:r>
            <a:rPr lang="en-US" sz="1100" b="0" i="0" baseline="0">
              <a:solidFill>
                <a:srgbClr val="000000"/>
              </a:solidFill>
              <a:latin typeface="+mn-lt"/>
              <a:ea typeface="+mn-ea"/>
              <a:cs typeface="+mn-cs"/>
            </a:rPr>
            <a:t>are two integers (with </a:t>
          </a:r>
          <a:r>
            <a:rPr lang="en-US" sz="1100" b="0" i="1" baseline="0">
              <a:solidFill>
                <a:srgbClr val="000000"/>
              </a:solidFill>
              <a:latin typeface="+mn-lt"/>
              <a:ea typeface="+mn-ea"/>
              <a:cs typeface="+mn-cs"/>
            </a:rPr>
            <a:t>min</a:t>
          </a:r>
          <a:r>
            <a:rPr lang="en-US" sz="1100" b="0" i="0" baseline="0">
              <a:solidFill>
                <a:srgbClr val="000000"/>
              </a:solidFill>
              <a:latin typeface="+mn-lt"/>
              <a:ea typeface="+mn-ea"/>
              <a:cs typeface="+mn-cs"/>
            </a:rPr>
            <a:t> less than </a:t>
          </a:r>
          <a:r>
            <a:rPr lang="en-US" sz="1100" b="0" i="1" baseline="0">
              <a:solidFill>
                <a:srgbClr val="000000"/>
              </a:solidFill>
              <a:latin typeface="+mn-lt"/>
              <a:ea typeface="+mn-ea"/>
              <a:cs typeface="+mn-cs"/>
            </a:rPr>
            <a:t>max</a:t>
          </a:r>
          <a:r>
            <a:rPr lang="en-US" sz="1100" b="0" i="0" baseline="0">
              <a:solidFill>
                <a:srgbClr val="000000"/>
              </a:solidFill>
              <a:latin typeface="+mn-lt"/>
              <a:ea typeface="+mn-ea"/>
              <a:cs typeface="+mn-cs"/>
            </a:rPr>
            <a:t>).</a:t>
          </a:r>
        </a:p>
        <a:p>
          <a:endParaRPr lang="en-US" sz="1100" b="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latin typeface="+mn-lt"/>
              <a:ea typeface="+mn-ea"/>
              <a:cs typeface="+mn-cs"/>
            </a:rPr>
            <a:t>Try it! Generate random rolls of a die (1 to 6) in several cells to the right. Then press the F9 key to see how they change randomly. </a:t>
          </a:r>
          <a:r>
            <a:rPr lang="en-US" sz="1100" b="0" baseline="0">
              <a:solidFill>
                <a:srgbClr val="000000"/>
              </a:solidFill>
              <a:effectLst/>
              <a:latin typeface="+mn-lt"/>
              <a:ea typeface="+mn-ea"/>
              <a:cs typeface="+mn-cs"/>
            </a:rPr>
            <a:t>(Scroll to the right for some possible </a:t>
          </a:r>
          <a:r>
            <a:rPr lang="en-US" sz="1100" b="0" i="1" baseline="0">
              <a:solidFill>
                <a:srgbClr val="000000"/>
              </a:solidFill>
              <a:effectLst/>
              <a:latin typeface="+mn-lt"/>
              <a:ea typeface="+mn-ea"/>
              <a:cs typeface="+mn-cs"/>
            </a:rPr>
            <a:t>live </a:t>
          </a:r>
          <a:r>
            <a:rPr lang="en-US" sz="1100" b="0" i="0" baseline="0">
              <a:solidFill>
                <a:srgbClr val="000000"/>
              </a:solidFill>
              <a:effectLst/>
              <a:latin typeface="+mn-lt"/>
              <a:ea typeface="+mn-ea"/>
              <a:cs typeface="+mn-cs"/>
            </a:rPr>
            <a:t>values.)</a:t>
          </a:r>
          <a:endParaRPr lang="en-US">
            <a:solidFill>
              <a:srgbClr val="000000"/>
            </a:solidFill>
            <a:effectLst/>
          </a:endParaRPr>
        </a:p>
        <a:p>
          <a:endParaRPr lang="en-US" sz="1100" baseline="0">
            <a:solidFill>
              <a:srgbClr val="000000"/>
            </a:solidFill>
            <a:latin typeface="+mn-lt"/>
            <a:ea typeface="+mn-ea"/>
            <a:cs typeface="+mn-cs"/>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30</xdr:row>
      <xdr:rowOff>9525</xdr:rowOff>
    </xdr:to>
    <xdr:sp macro="" textlink="">
      <xdr:nvSpPr>
        <xdr:cNvPr id="2" name="TextBox 1">
          <a:extLst>
            <a:ext uri="{FF2B5EF4-FFF2-40B4-BE49-F238E27FC236}">
              <a16:creationId xmlns:a16="http://schemas.microsoft.com/office/drawing/2014/main" id="{00000000-0008-0000-3200-000002000000}"/>
            </a:ext>
          </a:extLst>
        </xdr:cNvPr>
        <xdr:cNvSpPr txBox="1"/>
      </xdr:nvSpPr>
      <xdr:spPr>
        <a:xfrm>
          <a:off x="228600" y="381000"/>
          <a:ext cx="4800600" cy="5343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Concatenating,</a:t>
          </a:r>
          <a:r>
            <a:rPr lang="en-US" sz="1100" b="1" baseline="0">
              <a:solidFill>
                <a:srgbClr val="000000"/>
              </a:solidFill>
              <a:latin typeface="+mn-lt"/>
              <a:ea typeface="+mn-ea"/>
              <a:cs typeface="+mn-cs"/>
            </a:rPr>
            <a:t> CONCATENATE Function (Text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concatenate, you start with two or more pieces of text and “piece them together.” For example, you might concatenate “Bob” and “Jones” into “Bob Jones”. There are two equivalent ways to concatenate: with the ampersand (&amp;)</a:t>
          </a:r>
          <a:r>
            <a:rPr lang="en-US" sz="1100" baseline="0">
              <a:solidFill>
                <a:srgbClr val="000000"/>
              </a:solidFill>
              <a:latin typeface="+mn-lt"/>
              <a:ea typeface="+mn-ea"/>
              <a:cs typeface="+mn-cs"/>
            </a:rPr>
            <a:t> symbol and with the CONCATENATE function. Both are described here.</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Suppose cells A1 and B1 contain text such as a first name and a last name. To concatenate them</a:t>
          </a:r>
          <a:r>
            <a:rPr lang="en-US" sz="1100" baseline="0">
              <a:solidFill>
                <a:srgbClr val="000000"/>
              </a:solidFill>
              <a:latin typeface="+mn-lt"/>
              <a:ea typeface="+mn-ea"/>
              <a:cs typeface="+mn-cs"/>
            </a:rPr>
            <a:t> with the ampersand symbol, you </a:t>
          </a:r>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=A1&amp;B1 </a:t>
          </a:r>
          <a:r>
            <a:rPr lang="en-US" sz="1100">
              <a:solidFill>
                <a:srgbClr val="000000"/>
              </a:solidFill>
              <a:latin typeface="+mn-lt"/>
              <a:ea typeface="+mn-ea"/>
              <a:cs typeface="+mn-cs"/>
            </a:rPr>
            <a:t>in some other cell</a:t>
          </a:r>
          <a:r>
            <a:rPr lang="en-US" sz="1100" baseline="0">
              <a:solidFill>
                <a:srgbClr val="000000"/>
              </a:solidFill>
              <a:latin typeface="+mn-lt"/>
              <a:ea typeface="+mn-ea"/>
              <a:cs typeface="+mn-cs"/>
            </a:rPr>
            <a:t> such as </a:t>
          </a:r>
          <a:r>
            <a:rPr lang="en-US" sz="1100">
              <a:solidFill>
                <a:srgbClr val="000000"/>
              </a:solidFill>
              <a:latin typeface="+mn-lt"/>
              <a:ea typeface="+mn-ea"/>
              <a:cs typeface="+mn-cs"/>
            </a:rPr>
            <a:t>cell C1. Literal text, such as a comma</a:t>
          </a:r>
          <a:r>
            <a:rPr lang="en-US" sz="1100" baseline="0">
              <a:solidFill>
                <a:srgbClr val="000000"/>
              </a:solidFill>
              <a:latin typeface="+mn-lt"/>
              <a:ea typeface="+mn-ea"/>
              <a:cs typeface="+mn-cs"/>
            </a:rPr>
            <a:t> and a space,</a:t>
          </a:r>
          <a:r>
            <a:rPr lang="en-US" sz="1100">
              <a:solidFill>
                <a:srgbClr val="000000"/>
              </a:solidFill>
              <a:latin typeface="+mn-lt"/>
              <a:ea typeface="+mn-ea"/>
              <a:cs typeface="+mn-cs"/>
            </a:rPr>
            <a:t> can also be included, such as </a:t>
          </a:r>
          <a:r>
            <a:rPr lang="en-US" sz="1100" b="1">
              <a:solidFill>
                <a:srgbClr val="000000"/>
              </a:solidFill>
              <a:latin typeface="+mn-lt"/>
              <a:ea typeface="+mn-ea"/>
              <a:cs typeface="+mn-cs"/>
            </a:rPr>
            <a:t>=A1&amp;“, ”&amp;B1</a:t>
          </a:r>
          <a:r>
            <a:rPr lang="en-US" sz="1100">
              <a:solidFill>
                <a:srgbClr val="000000"/>
              </a:solidFill>
              <a:latin typeface="+mn-lt"/>
              <a:ea typeface="+mn-ea"/>
              <a:cs typeface="+mn-cs"/>
            </a:rPr>
            <a:t>. In this case, if cell A1 contains “Jones” and cell B1 contains “Bob”, then cell C1 will contain “Jones, Bob”. This concatenates the last name, the literal comma and space, and the first name. In</a:t>
          </a:r>
          <a:r>
            <a:rPr lang="en-US" sz="1100" baseline="0">
              <a:solidFill>
                <a:srgbClr val="000000"/>
              </a:solidFill>
              <a:latin typeface="+mn-lt"/>
              <a:ea typeface="+mn-ea"/>
              <a:cs typeface="+mn-cs"/>
            </a:rPr>
            <a:t> general, you separate the pieces with ampersands, and you surround literal text with double quotes.</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concatenate</a:t>
          </a:r>
          <a:r>
            <a:rPr lang="en-US" sz="1100" baseline="0">
              <a:solidFill>
                <a:srgbClr val="000000"/>
              </a:solidFill>
              <a:latin typeface="+mn-lt"/>
              <a:ea typeface="+mn-ea"/>
              <a:cs typeface="+mn-cs"/>
            </a:rPr>
            <a:t> the text in cells A1 and B1 with the </a:t>
          </a:r>
          <a:r>
            <a:rPr lang="en-US" sz="1100">
              <a:solidFill>
                <a:srgbClr val="000000"/>
              </a:solidFill>
              <a:latin typeface="+mn-lt"/>
              <a:ea typeface="+mn-ea"/>
              <a:cs typeface="+mn-cs"/>
            </a:rPr>
            <a:t>CONCATENATE function, you enter the formula </a:t>
          </a:r>
          <a:r>
            <a:rPr lang="en-US" sz="1100" b="1">
              <a:solidFill>
                <a:srgbClr val="000000"/>
              </a:solidFill>
              <a:latin typeface="+mn-lt"/>
              <a:ea typeface="+mn-ea"/>
              <a:cs typeface="+mn-cs"/>
            </a:rPr>
            <a:t>=CONCATENATE(A1,”, “,B1)</a:t>
          </a:r>
          <a:r>
            <a:rPr lang="en-US" sz="1100">
              <a:solidFill>
                <a:srgbClr val="000000"/>
              </a:solidFill>
              <a:latin typeface="+mn-lt"/>
              <a:ea typeface="+mn-ea"/>
              <a:cs typeface="+mn-cs"/>
            </a:rPr>
            <a:t>. In words, you enter the “pieces” you want to concatenate, separated by commas. These pieces can be cell references or literal text. In the latter case, they should be surrounded with double quotes.</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Concatenate the first names, middle initials, and last names in columns K, L, and M with the ampersand</a:t>
          </a:r>
          <a:r>
            <a:rPr lang="en-US" sz="1100" b="0" baseline="0">
              <a:solidFill>
                <a:srgbClr val="000000"/>
              </a:solidFill>
              <a:latin typeface="+mn-lt"/>
              <a:ea typeface="+mn-ea"/>
              <a:cs typeface="+mn-cs"/>
            </a:rPr>
            <a:t> symbol </a:t>
          </a:r>
          <a:r>
            <a:rPr lang="en-US" sz="1100" b="0">
              <a:solidFill>
                <a:srgbClr val="000000"/>
              </a:solidFill>
              <a:latin typeface="+mn-lt"/>
              <a:ea typeface="+mn-ea"/>
              <a:cs typeface="+mn-cs"/>
            </a:rPr>
            <a:t>so that full names of the form </a:t>
          </a:r>
          <a:r>
            <a:rPr lang="en-US" sz="1100" b="1">
              <a:solidFill>
                <a:srgbClr val="000000"/>
              </a:solidFill>
              <a:latin typeface="+mn-lt"/>
              <a:ea typeface="+mn-ea"/>
              <a:cs typeface="+mn-cs"/>
            </a:rPr>
            <a:t>Jones, Bob E.</a:t>
          </a:r>
          <a:r>
            <a:rPr lang="en-US" sz="1100" b="0">
              <a:solidFill>
                <a:srgbClr val="000000"/>
              </a:solidFill>
              <a:latin typeface="+mn-lt"/>
              <a:ea typeface="+mn-ea"/>
              <a:cs typeface="+mn-cs"/>
            </a:rPr>
            <a:t> appear in column N. Do this with again with the CONCATENATE function in column O. (Scroll to the right for answers.)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xdr:row>
      <xdr:rowOff>190498</xdr:rowOff>
    </xdr:from>
    <xdr:to>
      <xdr:col>9</xdr:col>
      <xdr:colOff>0</xdr:colOff>
      <xdr:row>29</xdr:row>
      <xdr:rowOff>190499</xdr:rowOff>
    </xdr:to>
    <xdr:sp macro="" textlink="">
      <xdr:nvSpPr>
        <xdr:cNvPr id="2" name="TextBox 1">
          <a:extLst>
            <a:ext uri="{FF2B5EF4-FFF2-40B4-BE49-F238E27FC236}">
              <a16:creationId xmlns:a16="http://schemas.microsoft.com/office/drawing/2014/main" id="{00000000-0008-0000-3300-000002000000}"/>
            </a:ext>
          </a:extLst>
        </xdr:cNvPr>
        <xdr:cNvSpPr txBox="1"/>
      </xdr:nvSpPr>
      <xdr:spPr>
        <a:xfrm>
          <a:off x="238125" y="380998"/>
          <a:ext cx="4876800" cy="5334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Parsing with Text to Columns</a:t>
          </a:r>
        </a:p>
        <a:p>
          <a:endParaRPr lang="en-US" sz="1100">
            <a:solidFill>
              <a:srgbClr val="000000"/>
            </a:solidFill>
          </a:endParaRPr>
        </a:p>
        <a:p>
          <a:r>
            <a:rPr lang="en-US" sz="1100">
              <a:solidFill>
                <a:srgbClr val="000000"/>
              </a:solidFill>
            </a:rPr>
            <a:t>Parsing</a:t>
          </a:r>
          <a:r>
            <a:rPr lang="en-US" sz="1100" baseline="0">
              <a:solidFill>
                <a:srgbClr val="000000"/>
              </a:solidFill>
            </a:rPr>
            <a:t> text, that is, separating it into its pieces, is sometimes easy, and it is sometimes difficult. The text functions illustrated in the other parsing topic in this tutorial are for the difficult cases, but this topic discusses an easy tool that is worth trying first. Suppose you import data from a legacy system or a Web site, and everything gets imported to a </a:t>
          </a:r>
          <a:r>
            <a:rPr lang="en-US" sz="1100" i="1" baseline="0">
              <a:solidFill>
                <a:srgbClr val="000000"/>
              </a:solidFill>
            </a:rPr>
            <a:t>single </a:t>
          </a:r>
          <a:r>
            <a:rPr lang="en-US" sz="1100" i="0" baseline="0">
              <a:solidFill>
                <a:srgbClr val="000000"/>
              </a:solidFill>
            </a:rPr>
            <a:t>column, such as in column K to the right. The pattern is pretty clear: each cell contains five numbers, all separated by commas. To parse these into five columns with one number per cell, you can use the </a:t>
          </a:r>
          <a:r>
            <a:rPr lang="en-US" sz="1100" b="1" i="0" baseline="0">
              <a:solidFill>
                <a:srgbClr val="000000"/>
              </a:solidFill>
            </a:rPr>
            <a:t>Text to Columns </a:t>
          </a:r>
          <a:r>
            <a:rPr lang="en-US" sz="1100" b="0" i="0" baseline="0">
              <a:solidFill>
                <a:srgbClr val="000000"/>
              </a:solidFill>
            </a:rPr>
            <a:t>button on the Data ribbon shown to the right. This launches a fairly simple wizard (basically, the same wizard used for importing a text file), where you can indicate that the "delimiter" is a comma.</a:t>
          </a:r>
        </a:p>
        <a:p>
          <a:endParaRPr lang="en-US" sz="1100" b="0" i="0" baseline="0">
            <a:solidFill>
              <a:srgbClr val="000000"/>
            </a:solidFill>
          </a:endParaRPr>
        </a:p>
        <a:p>
          <a:r>
            <a:rPr lang="en-US" sz="1100" b="0" i="0" baseline="0">
              <a:solidFill>
                <a:srgbClr val="000000"/>
              </a:solidFill>
            </a:rPr>
            <a:t>Try it! Select the data in column K and try the Text to Columns wizard. Note that it places the results in columns K-O, replacing the original data in column K. If you want to keep the original data for some reason, you should first make a copy in column L and then parse the copy.</a:t>
          </a:r>
        </a:p>
        <a:p>
          <a:endParaRPr lang="en-US" sz="1100" b="0" i="0" baseline="0">
            <a:solidFill>
              <a:srgbClr val="000000"/>
            </a:solidFill>
          </a:endParaRPr>
        </a:p>
        <a:p>
          <a:r>
            <a:rPr lang="en-US" sz="1100" b="1" i="0" baseline="0">
              <a:solidFill>
                <a:srgbClr val="000000"/>
              </a:solidFill>
            </a:rPr>
            <a:t>Note: </a:t>
          </a:r>
          <a:r>
            <a:rPr lang="en-US" sz="1100" b="0" i="0" baseline="0">
              <a:solidFill>
                <a:srgbClr val="000000"/>
              </a:solidFill>
            </a:rPr>
            <a:t>You might see little green triangles in the cells in column K. These indicate errors, or at least what Excel thinks are errors. If you select any of these cells, or all of them, you will see a dropdown to the left, which provides options for dealing with the "errors," including ignoring them. (They </a:t>
          </a:r>
          <a:r>
            <a:rPr lang="en-US" sz="1100" b="0" i="1" baseline="0">
              <a:solidFill>
                <a:srgbClr val="000000"/>
              </a:solidFill>
            </a:rPr>
            <a:t>should </a:t>
          </a:r>
          <a:r>
            <a:rPr lang="en-US" sz="1100" b="0" i="0" baseline="0">
              <a:solidFill>
                <a:srgbClr val="000000"/>
              </a:solidFill>
            </a:rPr>
            <a:t>be ignored in this example.) More generally, if you don't want Excel to enter these error warnings in the first place--in any of your workbooks--you can go to the Formulas section of Excel Options and uncheck the "Enable error background checking" option.</a:t>
          </a:r>
          <a:endParaRPr lang="en-US" sz="1100" b="1">
            <a:solidFill>
              <a:srgbClr val="000000"/>
            </a:solidFill>
          </a:endParaRPr>
        </a:p>
      </xdr:txBody>
    </xdr:sp>
    <xdr:clientData/>
  </xdr:twoCellAnchor>
  <xdr:twoCellAnchor editAs="oneCell">
    <xdr:from>
      <xdr:col>10</xdr:col>
      <xdr:colOff>0</xdr:colOff>
      <xdr:row>3</xdr:row>
      <xdr:rowOff>0</xdr:rowOff>
    </xdr:from>
    <xdr:to>
      <xdr:col>13</xdr:col>
      <xdr:colOff>0</xdr:colOff>
      <xdr:row>7</xdr:row>
      <xdr:rowOff>109438</xdr:rowOff>
    </xdr:to>
    <xdr:pic>
      <xdr:nvPicPr>
        <xdr:cNvPr id="4" name="Picture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571500"/>
          <a:ext cx="2800350" cy="871438"/>
        </a:xfrm>
        <a:prstGeom prst="rect">
          <a:avLst/>
        </a:prstGeom>
        <a:ln>
          <a:solidFill>
            <a:schemeClr val="tx1"/>
          </a:solidFill>
        </a:ln>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28</xdr:row>
      <xdr:rowOff>0</xdr:rowOff>
    </xdr:to>
    <xdr:sp macro="" textlink="">
      <xdr:nvSpPr>
        <xdr:cNvPr id="2" name="TextBox 1">
          <a:extLst>
            <a:ext uri="{FF2B5EF4-FFF2-40B4-BE49-F238E27FC236}">
              <a16:creationId xmlns:a16="http://schemas.microsoft.com/office/drawing/2014/main" id="{00000000-0008-0000-3400-000002000000}"/>
            </a:ext>
          </a:extLst>
        </xdr:cNvPr>
        <xdr:cNvSpPr txBox="1"/>
      </xdr:nvSpPr>
      <xdr:spPr>
        <a:xfrm>
          <a:off x="238125" y="381000"/>
          <a:ext cx="4876800" cy="4953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General Approach to Parsing with Text Functions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Suppose that someone has given you a spreadsheet with a list of names such as the one to the right. Each cell in column K has a last name, then a comma and a space, and then a first name. Your job is to </a:t>
          </a:r>
          <a:r>
            <a:rPr lang="en-US" sz="1100" i="1">
              <a:solidFill>
                <a:srgbClr val="000000"/>
              </a:solidFill>
              <a:latin typeface="+mn-lt"/>
              <a:ea typeface="+mn-ea"/>
              <a:cs typeface="+mn-cs"/>
            </a:rPr>
            <a:t>parse</a:t>
          </a:r>
          <a:r>
            <a:rPr lang="en-US" sz="1100">
              <a:solidFill>
                <a:srgbClr val="000000"/>
              </a:solidFill>
              <a:latin typeface="+mn-lt"/>
              <a:ea typeface="+mn-ea"/>
              <a:cs typeface="+mn-cs"/>
            </a:rPr>
            <a:t> (that is, </a:t>
          </a:r>
          <a:r>
            <a:rPr lang="en-US" sz="1100" i="1">
              <a:solidFill>
                <a:srgbClr val="000000"/>
              </a:solidFill>
              <a:latin typeface="+mn-lt"/>
              <a:ea typeface="+mn-ea"/>
              <a:cs typeface="+mn-cs"/>
            </a:rPr>
            <a:t>separate</a:t>
          </a:r>
          <a:r>
            <a:rPr lang="en-US" sz="1100">
              <a:solidFill>
                <a:srgbClr val="000000"/>
              </a:solidFill>
              <a:latin typeface="+mn-lt"/>
              <a:ea typeface="+mn-ea"/>
              <a:cs typeface="+mn-cs"/>
            </a:rPr>
            <a:t>) these names as indicated for the name in cells L10 and M10. That is, column L should have all of the first names and column M should have all of the last names. If this sounds easy, imagine that there are 10,000 names in column K. What would you do? If you just start typing, you will be busy for a </a:t>
          </a:r>
          <a:r>
            <a:rPr lang="en-US" sz="1100" i="1">
              <a:solidFill>
                <a:srgbClr val="000000"/>
              </a:solidFill>
              <a:latin typeface="+mn-lt"/>
              <a:ea typeface="+mn-ea"/>
              <a:cs typeface="+mn-cs"/>
            </a:rPr>
            <a:t>long </a:t>
          </a:r>
          <a:r>
            <a:rPr lang="en-US" sz="1100">
              <a:solidFill>
                <a:srgbClr val="000000"/>
              </a:solidFill>
              <a:latin typeface="+mn-lt"/>
              <a:ea typeface="+mn-ea"/>
              <a:cs typeface="+mn-cs"/>
            </a:rPr>
            <a:t>time, and you will undoubtedly make mistakes along the way! </a:t>
          </a: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latin typeface="+mn-lt"/>
              <a:ea typeface="+mn-ea"/>
              <a:cs typeface="+mn-cs"/>
            </a:rPr>
            <a:t>Fortunately, there is a </a:t>
          </a:r>
          <a:r>
            <a:rPr lang="en-US" sz="1100" i="1">
              <a:solidFill>
                <a:srgbClr val="000000"/>
              </a:solidFill>
              <a:latin typeface="+mn-lt"/>
              <a:ea typeface="+mn-ea"/>
              <a:cs typeface="+mn-cs"/>
            </a:rPr>
            <a:t>much </a:t>
          </a:r>
          <a:r>
            <a:rPr lang="en-US" sz="1100">
              <a:solidFill>
                <a:srgbClr val="000000"/>
              </a:solidFill>
              <a:latin typeface="+mn-lt"/>
              <a:ea typeface="+mn-ea"/>
              <a:cs typeface="+mn-cs"/>
            </a:rPr>
            <a:t>better way. The key is to look for patterns. In this example, note that every name has a comma and a space. The first name comes after the comma and space, and the last name comes before it. For the name "Jones, Bob", there are 10 characters, including the comma and space, and the comma and space are characters 6 and 7. So the first name is the rightmost 3 characters and the last name is the leftmost 5 characters. In any parsing operation, this is the first and the most crucial step: discover the pattern.</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latin typeface="+mn-lt"/>
              <a:ea typeface="+mn-ea"/>
              <a:cs typeface="+mn-cs"/>
            </a:rPr>
            <a:t>Once you discover the pattern, you can then exploit it with a</a:t>
          </a:r>
          <a:r>
            <a:rPr lang="en-US" sz="1100" baseline="0">
              <a:solidFill>
                <a:srgbClr val="000000"/>
              </a:solidFill>
              <a:latin typeface="+mn-lt"/>
              <a:ea typeface="+mn-ea"/>
              <a:cs typeface="+mn-cs"/>
            </a:rPr>
            <a:t> number of useful text functions. The ones discussed here are FIND, LEN, RIGHT, LEFT, and MID. If you want to learn about other text functions, click the Text dropdown list on the Formulas ribbon.</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xdr:txBody>
    </xdr:sp>
    <xdr:clientData/>
  </xdr:twoCellAnchor>
  <xdr:twoCellAnchor>
    <xdr:from>
      <xdr:col>1</xdr:col>
      <xdr:colOff>0</xdr:colOff>
      <xdr:row>29</xdr:row>
      <xdr:rowOff>0</xdr:rowOff>
    </xdr:from>
    <xdr:to>
      <xdr:col>9</xdr:col>
      <xdr:colOff>0</xdr:colOff>
      <xdr:row>39</xdr:row>
      <xdr:rowOff>0</xdr:rowOff>
    </xdr:to>
    <xdr:sp macro="" textlink="">
      <xdr:nvSpPr>
        <xdr:cNvPr id="3" name="TextBox 2">
          <a:extLst>
            <a:ext uri="{FF2B5EF4-FFF2-40B4-BE49-F238E27FC236}">
              <a16:creationId xmlns:a16="http://schemas.microsoft.com/office/drawing/2014/main" id="{00000000-0008-0000-3400-000003000000}"/>
            </a:ext>
          </a:extLst>
        </xdr:cNvPr>
        <xdr:cNvSpPr txBox="1"/>
      </xdr:nvSpPr>
      <xdr:spPr>
        <a:xfrm>
          <a:off x="238125" y="5524500"/>
          <a:ext cx="4876800" cy="1905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LEN (Length) Function (Text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LEN</a:t>
          </a:r>
          <a:r>
            <a:rPr lang="en-US" sz="1100" baseline="0">
              <a:solidFill>
                <a:srgbClr val="000000"/>
              </a:solidFill>
              <a:latin typeface="+mn-lt"/>
              <a:ea typeface="+mn-ea"/>
              <a:cs typeface="+mn-cs"/>
            </a:rPr>
            <a:t> function returns the number of characters in a piece of text.</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LEN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=LEN(</a:t>
          </a:r>
          <a:r>
            <a:rPr lang="en-US" sz="1100" b="1" i="1">
              <a:solidFill>
                <a:srgbClr val="000000"/>
              </a:solidFill>
              <a:latin typeface="+mn-lt"/>
              <a:ea typeface="+mn-ea"/>
              <a:cs typeface="+mn-cs"/>
            </a:rPr>
            <a:t>text</a:t>
          </a:r>
          <a:r>
            <a:rPr lang="en-US" sz="1100" b="1">
              <a:solidFill>
                <a:srgbClr val="000000"/>
              </a:solidFill>
              <a:latin typeface="+mn-lt"/>
              <a:ea typeface="+mn-ea"/>
              <a:cs typeface="+mn-cs"/>
            </a:rPr>
            <a:t>)</a:t>
          </a:r>
          <a:r>
            <a:rPr lang="en-US" sz="1100">
              <a:solidFill>
                <a:srgbClr val="000000"/>
              </a:solidFill>
              <a:latin typeface="+mn-lt"/>
              <a:ea typeface="+mn-ea"/>
              <a:cs typeface="+mn-cs"/>
            </a:rPr>
            <a:t>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For example,</a:t>
          </a:r>
          <a:r>
            <a:rPr lang="en-US" sz="1100" baseline="0">
              <a:solidFill>
                <a:srgbClr val="000000"/>
              </a:solidFill>
              <a:latin typeface="+mn-lt"/>
              <a:ea typeface="+mn-ea"/>
              <a:cs typeface="+mn-cs"/>
            </a:rPr>
            <a:t> =LEN("Bobby Jones") returns 11. This includes the space.</a:t>
          </a:r>
          <a:endParaRPr lang="en-US" sz="1100">
            <a:solidFill>
              <a:srgbClr val="000000"/>
            </a:solidFill>
            <a:latin typeface="+mn-lt"/>
            <a:ea typeface="+mn-ea"/>
            <a:cs typeface="+mn-cs"/>
          </a:endParaRPr>
        </a:p>
      </xdr:txBody>
    </xdr:sp>
    <xdr:clientData/>
  </xdr:twoCellAnchor>
  <xdr:twoCellAnchor>
    <xdr:from>
      <xdr:col>1</xdr:col>
      <xdr:colOff>0</xdr:colOff>
      <xdr:row>40</xdr:row>
      <xdr:rowOff>0</xdr:rowOff>
    </xdr:from>
    <xdr:to>
      <xdr:col>9</xdr:col>
      <xdr:colOff>0</xdr:colOff>
      <xdr:row>74</xdr:row>
      <xdr:rowOff>9525</xdr:rowOff>
    </xdr:to>
    <xdr:sp macro="" textlink="">
      <xdr:nvSpPr>
        <xdr:cNvPr id="4" name="TextBox 3">
          <a:extLst>
            <a:ext uri="{FF2B5EF4-FFF2-40B4-BE49-F238E27FC236}">
              <a16:creationId xmlns:a16="http://schemas.microsoft.com/office/drawing/2014/main" id="{00000000-0008-0000-3400-000004000000}"/>
            </a:ext>
          </a:extLst>
        </xdr:cNvPr>
        <xdr:cNvSpPr txBox="1"/>
      </xdr:nvSpPr>
      <xdr:spPr>
        <a:xfrm>
          <a:off x="238125" y="7620000"/>
          <a:ext cx="4876800" cy="6486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LEFT,</a:t>
          </a:r>
          <a:r>
            <a:rPr lang="en-US" sz="1100" b="1" baseline="0">
              <a:solidFill>
                <a:srgbClr val="000000"/>
              </a:solidFill>
              <a:latin typeface="+mn-lt"/>
              <a:ea typeface="+mn-ea"/>
              <a:cs typeface="+mn-cs"/>
            </a:rPr>
            <a:t> RIGHT, MID Functions (Text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These functions</a:t>
          </a:r>
          <a:r>
            <a:rPr lang="en-US" sz="1100" baseline="0">
              <a:solidFill>
                <a:srgbClr val="000000"/>
              </a:solidFill>
              <a:latin typeface="+mn-lt"/>
              <a:ea typeface="+mn-ea"/>
              <a:cs typeface="+mn-cs"/>
            </a:rPr>
            <a:t> return the left, right, or middle characters from a piece of text, where you indicate the number of characters to return.</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RIGHT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=RIGHT(</a:t>
          </a:r>
          <a:r>
            <a:rPr lang="en-US" sz="1100" b="1" i="1">
              <a:solidFill>
                <a:srgbClr val="000000"/>
              </a:solidFill>
              <a:latin typeface="+mn-lt"/>
              <a:ea typeface="+mn-ea"/>
              <a:cs typeface="+mn-cs"/>
            </a:rPr>
            <a:t>text</a:t>
          </a:r>
          <a:r>
            <a:rPr lang="en-US" sz="1100" b="1">
              <a:solidFill>
                <a:srgbClr val="000000"/>
              </a:solidFill>
              <a:latin typeface="+mn-lt"/>
              <a:ea typeface="+mn-ea"/>
              <a:cs typeface="+mn-cs"/>
            </a:rPr>
            <a:t>, </a:t>
          </a:r>
          <a:r>
            <a:rPr lang="en-US" sz="1100" b="1" i="1">
              <a:solidFill>
                <a:srgbClr val="000000"/>
              </a:solidFill>
              <a:latin typeface="+mn-lt"/>
              <a:ea typeface="+mn-ea"/>
              <a:cs typeface="+mn-cs"/>
            </a:rPr>
            <a:t>n</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n </a:t>
          </a:r>
          <a:r>
            <a:rPr lang="en-US" sz="1100">
              <a:solidFill>
                <a:srgbClr val="000000"/>
              </a:solidFill>
              <a:latin typeface="+mn-lt"/>
              <a:ea typeface="+mn-ea"/>
              <a:cs typeface="+mn-cs"/>
            </a:rPr>
            <a:t>is an integer. This returns the right </a:t>
          </a:r>
          <a:r>
            <a:rPr lang="en-US" sz="1100" i="1">
              <a:solidFill>
                <a:srgbClr val="000000"/>
              </a:solidFill>
              <a:latin typeface="+mn-lt"/>
              <a:ea typeface="+mn-ea"/>
              <a:cs typeface="+mn-cs"/>
            </a:rPr>
            <a:t>n</a:t>
          </a:r>
          <a:r>
            <a:rPr lang="en-US" sz="1100">
              <a:solidFill>
                <a:srgbClr val="000000"/>
              </a:solidFill>
              <a:latin typeface="+mn-lt"/>
              <a:ea typeface="+mn-ea"/>
              <a:cs typeface="+mn-cs"/>
            </a:rPr>
            <a:t> characters in </a:t>
          </a:r>
          <a:r>
            <a:rPr lang="en-US" sz="1100" i="1">
              <a:solidFill>
                <a:srgbClr val="000000"/>
              </a:solidFill>
              <a:latin typeface="+mn-lt"/>
              <a:ea typeface="+mn-ea"/>
              <a:cs typeface="+mn-cs"/>
            </a:rPr>
            <a:t>text</a:t>
          </a:r>
          <a:r>
            <a:rPr lang="en-US" sz="1100">
              <a:solidFill>
                <a:srgbClr val="000000"/>
              </a:solidFill>
              <a:latin typeface="+mn-lt"/>
              <a:ea typeface="+mn-ea"/>
              <a:cs typeface="+mn-cs"/>
            </a:rPr>
            <a:t>. (If </a:t>
          </a:r>
          <a:r>
            <a:rPr lang="en-US" sz="1100" i="1">
              <a:solidFill>
                <a:srgbClr val="000000"/>
              </a:solidFill>
              <a:latin typeface="+mn-lt"/>
              <a:ea typeface="+mn-ea"/>
              <a:cs typeface="+mn-cs"/>
            </a:rPr>
            <a:t>n </a:t>
          </a:r>
          <a:r>
            <a:rPr lang="en-US" sz="1100">
              <a:solidFill>
                <a:srgbClr val="000000"/>
              </a:solidFill>
              <a:latin typeface="+mn-lt"/>
              <a:ea typeface="+mn-ea"/>
              <a:cs typeface="+mn-cs"/>
            </a:rPr>
            <a:t>is greater than the number of characters in </a:t>
          </a:r>
          <a:r>
            <a:rPr lang="en-US" sz="1100" i="1">
              <a:solidFill>
                <a:srgbClr val="000000"/>
              </a:solidFill>
              <a:latin typeface="+mn-lt"/>
              <a:ea typeface="+mn-ea"/>
              <a:cs typeface="+mn-cs"/>
            </a:rPr>
            <a:t>text</a:t>
          </a:r>
          <a:r>
            <a:rPr lang="en-US" sz="1100">
              <a:solidFill>
                <a:srgbClr val="000000"/>
              </a:solidFill>
              <a:latin typeface="+mn-lt"/>
              <a:ea typeface="+mn-ea"/>
              <a:cs typeface="+mn-cs"/>
            </a:rPr>
            <a:t>, it returns the entire </a:t>
          </a:r>
          <a:r>
            <a:rPr lang="en-US" sz="1100" i="1">
              <a:solidFill>
                <a:srgbClr val="000000"/>
              </a:solidFill>
              <a:latin typeface="+mn-lt"/>
              <a:ea typeface="+mn-ea"/>
              <a:cs typeface="+mn-cs"/>
            </a:rPr>
            <a:t>text</a:t>
          </a:r>
          <a:r>
            <a:rPr lang="en-US" sz="1100">
              <a:solidFill>
                <a:srgbClr val="000000"/>
              </a:solidFill>
              <a:latin typeface="+mn-lt"/>
              <a:ea typeface="+mn-ea"/>
              <a:cs typeface="+mn-cs"/>
            </a:rPr>
            <a: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LEFT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=LEFT(</a:t>
          </a:r>
          <a:r>
            <a:rPr lang="en-US" sz="1100" b="1" i="1">
              <a:solidFill>
                <a:srgbClr val="000000"/>
              </a:solidFill>
              <a:latin typeface="+mn-lt"/>
              <a:ea typeface="+mn-ea"/>
              <a:cs typeface="+mn-cs"/>
            </a:rPr>
            <a:t>text</a:t>
          </a:r>
          <a:r>
            <a:rPr lang="en-US" sz="1100" b="1">
              <a:solidFill>
                <a:srgbClr val="000000"/>
              </a:solidFill>
              <a:latin typeface="+mn-lt"/>
              <a:ea typeface="+mn-ea"/>
              <a:cs typeface="+mn-cs"/>
            </a:rPr>
            <a:t>, </a:t>
          </a:r>
          <a:r>
            <a:rPr lang="en-US" sz="1100" b="1" i="1">
              <a:solidFill>
                <a:srgbClr val="000000"/>
              </a:solidFill>
              <a:latin typeface="+mn-lt"/>
              <a:ea typeface="+mn-ea"/>
              <a:cs typeface="+mn-cs"/>
            </a:rPr>
            <a:t>n</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n </a:t>
          </a:r>
          <a:r>
            <a:rPr lang="en-US" sz="1100">
              <a:solidFill>
                <a:srgbClr val="000000"/>
              </a:solidFill>
              <a:latin typeface="+mn-lt"/>
              <a:ea typeface="+mn-ea"/>
              <a:cs typeface="+mn-cs"/>
            </a:rPr>
            <a:t>is an integer. This returns the left </a:t>
          </a:r>
          <a:r>
            <a:rPr lang="en-US" sz="1100" i="1">
              <a:solidFill>
                <a:srgbClr val="000000"/>
              </a:solidFill>
              <a:latin typeface="+mn-lt"/>
              <a:ea typeface="+mn-ea"/>
              <a:cs typeface="+mn-cs"/>
            </a:rPr>
            <a:t>n</a:t>
          </a:r>
          <a:r>
            <a:rPr lang="en-US" sz="1100">
              <a:solidFill>
                <a:srgbClr val="000000"/>
              </a:solidFill>
              <a:latin typeface="+mn-lt"/>
              <a:ea typeface="+mn-ea"/>
              <a:cs typeface="+mn-cs"/>
            </a:rPr>
            <a:t> characters in </a:t>
          </a:r>
          <a:r>
            <a:rPr lang="en-US" sz="1100" i="1">
              <a:solidFill>
                <a:srgbClr val="000000"/>
              </a:solidFill>
              <a:latin typeface="+mn-lt"/>
              <a:ea typeface="+mn-ea"/>
              <a:cs typeface="+mn-cs"/>
            </a:rPr>
            <a:t>text</a:t>
          </a:r>
          <a:r>
            <a:rPr lang="en-US" sz="1100">
              <a:solidFill>
                <a:srgbClr val="000000"/>
              </a:solidFill>
              <a:latin typeface="+mn-lt"/>
              <a:ea typeface="+mn-ea"/>
              <a:cs typeface="+mn-cs"/>
            </a:rPr>
            <a:t>. (If </a:t>
          </a:r>
          <a:r>
            <a:rPr lang="en-US" sz="1100" i="1">
              <a:solidFill>
                <a:srgbClr val="000000"/>
              </a:solidFill>
              <a:latin typeface="+mn-lt"/>
              <a:ea typeface="+mn-ea"/>
              <a:cs typeface="+mn-cs"/>
            </a:rPr>
            <a:t>n </a:t>
          </a:r>
          <a:r>
            <a:rPr lang="en-US" sz="1100">
              <a:solidFill>
                <a:srgbClr val="000000"/>
              </a:solidFill>
              <a:latin typeface="+mn-lt"/>
              <a:ea typeface="+mn-ea"/>
              <a:cs typeface="+mn-cs"/>
            </a:rPr>
            <a:t>is greater than </a:t>
          </a:r>
          <a:r>
            <a:rPr lang="en-US" sz="1100">
              <a:solidFill>
                <a:srgbClr val="000000"/>
              </a:solidFill>
              <a:effectLst/>
              <a:latin typeface="+mn-lt"/>
              <a:ea typeface="+mn-ea"/>
              <a:cs typeface="+mn-cs"/>
            </a:rPr>
            <a:t>the number of characters in </a:t>
          </a:r>
          <a:r>
            <a:rPr lang="en-US" sz="1100" i="1">
              <a:solidFill>
                <a:srgbClr val="000000"/>
              </a:solidFill>
              <a:latin typeface="+mn-lt"/>
              <a:ea typeface="+mn-ea"/>
              <a:cs typeface="+mn-cs"/>
            </a:rPr>
            <a:t>text</a:t>
          </a:r>
          <a:r>
            <a:rPr lang="en-US" sz="1100">
              <a:solidFill>
                <a:srgbClr val="000000"/>
              </a:solidFill>
              <a:latin typeface="+mn-lt"/>
              <a:ea typeface="+mn-ea"/>
              <a:cs typeface="+mn-cs"/>
            </a:rPr>
            <a:t>, it returns the entire </a:t>
          </a:r>
          <a:r>
            <a:rPr lang="en-US" sz="1100" i="1">
              <a:solidFill>
                <a:srgbClr val="000000"/>
              </a:solidFill>
              <a:latin typeface="+mn-lt"/>
              <a:ea typeface="+mn-ea"/>
              <a:cs typeface="+mn-cs"/>
            </a:rPr>
            <a:t>text</a:t>
          </a:r>
          <a:r>
            <a:rPr lang="en-US" sz="1100">
              <a:solidFill>
                <a:srgbClr val="000000"/>
              </a:solidFill>
              <a:latin typeface="+mn-lt"/>
              <a:ea typeface="+mn-ea"/>
              <a:cs typeface="+mn-cs"/>
            </a:rPr>
            <a: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MID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=MID(</a:t>
          </a:r>
          <a:r>
            <a:rPr lang="en-US" sz="1100" b="1" i="1">
              <a:solidFill>
                <a:srgbClr val="000000"/>
              </a:solidFill>
              <a:latin typeface="+mn-lt"/>
              <a:ea typeface="+mn-ea"/>
              <a:cs typeface="+mn-cs"/>
            </a:rPr>
            <a:t>text</a:t>
          </a:r>
          <a:r>
            <a:rPr lang="en-US" sz="1100" b="1">
              <a:solidFill>
                <a:srgbClr val="000000"/>
              </a:solidFill>
              <a:latin typeface="+mn-lt"/>
              <a:ea typeface="+mn-ea"/>
              <a:cs typeface="+mn-cs"/>
            </a:rPr>
            <a:t>,</a:t>
          </a:r>
          <a:r>
            <a:rPr lang="en-US" sz="1100" b="1" i="1">
              <a:solidFill>
                <a:srgbClr val="000000"/>
              </a:solidFill>
              <a:latin typeface="+mn-lt"/>
              <a:ea typeface="+mn-ea"/>
              <a:cs typeface="+mn-cs"/>
            </a:rPr>
            <a:t>s</a:t>
          </a:r>
          <a:r>
            <a:rPr lang="en-US" sz="1100" b="1">
              <a:solidFill>
                <a:srgbClr val="000000"/>
              </a:solidFill>
              <a:latin typeface="+mn-lt"/>
              <a:ea typeface="+mn-ea"/>
              <a:cs typeface="+mn-cs"/>
            </a:rPr>
            <a:t>,</a:t>
          </a:r>
          <a:r>
            <a:rPr lang="en-US" sz="1100" b="1" i="1">
              <a:solidFill>
                <a:srgbClr val="000000"/>
              </a:solidFill>
              <a:latin typeface="+mn-lt"/>
              <a:ea typeface="+mn-ea"/>
              <a:cs typeface="+mn-cs"/>
            </a:rPr>
            <a:t>n</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s </a:t>
          </a:r>
          <a:r>
            <a:rPr lang="en-US" sz="1100">
              <a:solidFill>
                <a:srgbClr val="000000"/>
              </a:solidFill>
              <a:latin typeface="+mn-lt"/>
              <a:ea typeface="+mn-ea"/>
              <a:cs typeface="+mn-cs"/>
            </a:rPr>
            <a:t>is an integer and </a:t>
          </a:r>
          <a:r>
            <a:rPr lang="en-US" sz="1100" i="1">
              <a:solidFill>
                <a:srgbClr val="000000"/>
              </a:solidFill>
              <a:latin typeface="+mn-lt"/>
              <a:ea typeface="+mn-ea"/>
              <a:cs typeface="+mn-cs"/>
            </a:rPr>
            <a:t>n </a:t>
          </a:r>
          <a:r>
            <a:rPr lang="en-US" sz="1100">
              <a:solidFill>
                <a:srgbClr val="000000"/>
              </a:solidFill>
              <a:latin typeface="+mn-lt"/>
              <a:ea typeface="+mn-ea"/>
              <a:cs typeface="+mn-cs"/>
            </a:rPr>
            <a:t>is an integer. (</a:t>
          </a:r>
          <a:r>
            <a:rPr lang="en-US" sz="1100" i="1">
              <a:solidFill>
                <a:srgbClr val="000000"/>
              </a:solidFill>
              <a:latin typeface="+mn-lt"/>
              <a:ea typeface="+mn-ea"/>
              <a:cs typeface="+mn-cs"/>
            </a:rPr>
            <a:t>s</a:t>
          </a:r>
          <a:r>
            <a:rPr lang="en-US" sz="1100">
              <a:solidFill>
                <a:srgbClr val="000000"/>
              </a:solidFill>
              <a:latin typeface="+mn-lt"/>
              <a:ea typeface="+mn-ea"/>
              <a:cs typeface="+mn-cs"/>
            </a:rPr>
            <a:t> stands for start.) This returns </a:t>
          </a:r>
          <a:r>
            <a:rPr lang="en-US" sz="1100" i="1">
              <a:solidFill>
                <a:srgbClr val="000000"/>
              </a:solidFill>
              <a:latin typeface="+mn-lt"/>
              <a:ea typeface="+mn-ea"/>
              <a:cs typeface="+mn-cs"/>
            </a:rPr>
            <a:t>n </a:t>
          </a:r>
          <a:r>
            <a:rPr lang="en-US" sz="1100">
              <a:solidFill>
                <a:srgbClr val="000000"/>
              </a:solidFill>
              <a:latin typeface="+mn-lt"/>
              <a:ea typeface="+mn-ea"/>
              <a:cs typeface="+mn-cs"/>
            </a:rPr>
            <a:t>characters of </a:t>
          </a:r>
          <a:r>
            <a:rPr lang="en-US" sz="1100" i="1">
              <a:solidFill>
                <a:srgbClr val="000000"/>
              </a:solidFill>
              <a:latin typeface="+mn-lt"/>
              <a:ea typeface="+mn-ea"/>
              <a:cs typeface="+mn-cs"/>
            </a:rPr>
            <a:t>text</a:t>
          </a:r>
          <a:r>
            <a:rPr lang="en-US" sz="1100">
              <a:solidFill>
                <a:srgbClr val="000000"/>
              </a:solidFill>
              <a:latin typeface="+mn-lt"/>
              <a:ea typeface="+mn-ea"/>
              <a:cs typeface="+mn-cs"/>
            </a:rPr>
            <a:t>, starting with character </a:t>
          </a:r>
          <a:r>
            <a:rPr lang="en-US" sz="1100" i="1">
              <a:solidFill>
                <a:srgbClr val="000000"/>
              </a:solidFill>
              <a:latin typeface="+mn-lt"/>
              <a:ea typeface="+mn-ea"/>
              <a:cs typeface="+mn-cs"/>
            </a:rPr>
            <a:t>s</a:t>
          </a:r>
          <a:r>
            <a:rPr lang="en-US" sz="1100">
              <a:solidFill>
                <a:srgbClr val="000000"/>
              </a:solidFill>
              <a:latin typeface="+mn-lt"/>
              <a:ea typeface="+mn-ea"/>
              <a:cs typeface="+mn-cs"/>
            </a:rPr>
            <a:t>. (If </a:t>
          </a:r>
          <a:r>
            <a:rPr lang="en-US" sz="1100" i="1">
              <a:solidFill>
                <a:srgbClr val="000000"/>
              </a:solidFill>
              <a:latin typeface="+mn-lt"/>
              <a:ea typeface="+mn-ea"/>
              <a:cs typeface="+mn-cs"/>
            </a:rPr>
            <a:t>n </a:t>
          </a:r>
          <a:r>
            <a:rPr lang="en-US" sz="1100" i="0">
              <a:solidFill>
                <a:srgbClr val="000000"/>
              </a:solidFill>
              <a:latin typeface="+mn-lt"/>
              <a:ea typeface="+mn-ea"/>
              <a:cs typeface="+mn-cs"/>
            </a:rPr>
            <a:t>is</a:t>
          </a:r>
          <a:r>
            <a:rPr lang="en-US" sz="1100" i="0" baseline="0">
              <a:solidFill>
                <a:srgbClr val="000000"/>
              </a:solidFill>
              <a:latin typeface="+mn-lt"/>
              <a:ea typeface="+mn-ea"/>
              <a:cs typeface="+mn-cs"/>
            </a:rPr>
            <a:t> larger than the number of characters from position </a:t>
          </a:r>
          <a:r>
            <a:rPr lang="en-US" sz="1100" i="1" baseline="0">
              <a:solidFill>
                <a:srgbClr val="000000"/>
              </a:solidFill>
              <a:latin typeface="+mn-lt"/>
              <a:ea typeface="+mn-ea"/>
              <a:cs typeface="+mn-cs"/>
            </a:rPr>
            <a:t>s </a:t>
          </a:r>
          <a:r>
            <a:rPr lang="en-US" sz="1100" i="0" baseline="0">
              <a:solidFill>
                <a:srgbClr val="000000"/>
              </a:solidFill>
              <a:latin typeface="+mn-lt"/>
              <a:ea typeface="+mn-ea"/>
              <a:cs typeface="+mn-cs"/>
            </a:rPr>
            <a:t>on, this returns all characters from position </a:t>
          </a:r>
          <a:r>
            <a:rPr lang="en-US" sz="1100" i="1" baseline="0">
              <a:solidFill>
                <a:srgbClr val="000000"/>
              </a:solidFill>
              <a:latin typeface="+mn-lt"/>
              <a:ea typeface="+mn-ea"/>
              <a:cs typeface="+mn-cs"/>
            </a:rPr>
            <a:t>s </a:t>
          </a:r>
          <a:r>
            <a:rPr lang="en-US" sz="1100" i="0" baseline="0">
              <a:solidFill>
                <a:srgbClr val="000000"/>
              </a:solidFill>
              <a:latin typeface="+mn-lt"/>
              <a:ea typeface="+mn-ea"/>
              <a:cs typeface="+mn-cs"/>
            </a:rPr>
            <a:t>on.)</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Here are some examples of MID:</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function =MID(“Freddie”,5,2) returns “di”.</a:t>
          </a: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function =MID(“Freddie”,5,n) returns “die” for any n&gt;=3.</a:t>
          </a:r>
          <a:endParaRPr lang="en-US">
            <a:effectLst/>
          </a:endParaRPr>
        </a:p>
        <a:p>
          <a:r>
            <a:rPr lang="en-US" sz="1100">
              <a:solidFill>
                <a:srgbClr val="000000"/>
              </a:solidFill>
              <a:latin typeface="+mn-lt"/>
              <a:ea typeface="+mn-ea"/>
              <a:cs typeface="+mn-cs"/>
            </a:rPr>
            <a:t>The function =MID(“Jones, Bob”,FIND(“,”,“Jones, Bob”)+2,1) returns “B”.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last example is trickier.</a:t>
          </a:r>
          <a:r>
            <a:rPr lang="en-US" sz="1100" baseline="0">
              <a:solidFill>
                <a:srgbClr val="000000"/>
              </a:solidFill>
              <a:latin typeface="+mn-lt"/>
              <a:ea typeface="+mn-ea"/>
              <a:cs typeface="+mn-cs"/>
            </a:rPr>
            <a:t> </a:t>
          </a:r>
          <a:r>
            <a:rPr lang="en-US" sz="1100">
              <a:solidFill>
                <a:srgbClr val="000000"/>
              </a:solidFill>
              <a:latin typeface="+mn-lt"/>
              <a:ea typeface="+mn-ea"/>
              <a:cs typeface="+mn-cs"/>
            </a:rPr>
            <a:t>As </a:t>
          </a:r>
          <a:r>
            <a:rPr lang="en-US" sz="1100" baseline="0">
              <a:solidFill>
                <a:srgbClr val="000000"/>
              </a:solidFill>
              <a:latin typeface="+mn-lt"/>
              <a:ea typeface="+mn-ea"/>
              <a:cs typeface="+mn-cs"/>
            </a:rPr>
            <a:t>the next text box indicates, the FIND function in this formula returns 6, the position of the comma, so this formula is equivalent to =MID("Jones, Bob",8,1). Note that the starting position is 8, not 7, because of the space.</a:t>
          </a:r>
          <a:endParaRPr lang="en-US" sz="1100">
            <a:solidFill>
              <a:srgbClr val="000000"/>
            </a:solidFill>
            <a:latin typeface="+mn-lt"/>
            <a:ea typeface="+mn-ea"/>
            <a:cs typeface="+mn-cs"/>
          </a:endParaRPr>
        </a:p>
      </xdr:txBody>
    </xdr:sp>
    <xdr:clientData/>
  </xdr:twoCellAnchor>
  <xdr:twoCellAnchor>
    <xdr:from>
      <xdr:col>1</xdr:col>
      <xdr:colOff>0</xdr:colOff>
      <xdr:row>75</xdr:row>
      <xdr:rowOff>0</xdr:rowOff>
    </xdr:from>
    <xdr:to>
      <xdr:col>9</xdr:col>
      <xdr:colOff>0</xdr:colOff>
      <xdr:row>104</xdr:row>
      <xdr:rowOff>0</xdr:rowOff>
    </xdr:to>
    <xdr:sp macro="" textlink="">
      <xdr:nvSpPr>
        <xdr:cNvPr id="5" name="TextBox 4">
          <a:extLst>
            <a:ext uri="{FF2B5EF4-FFF2-40B4-BE49-F238E27FC236}">
              <a16:creationId xmlns:a16="http://schemas.microsoft.com/office/drawing/2014/main" id="{00000000-0008-0000-3400-000005000000}"/>
            </a:ext>
          </a:extLst>
        </xdr:cNvPr>
        <xdr:cNvSpPr txBox="1"/>
      </xdr:nvSpPr>
      <xdr:spPr>
        <a:xfrm>
          <a:off x="238125" y="14287500"/>
          <a:ext cx="4876800" cy="5524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FIND Function (Text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FIND function returns the </a:t>
          </a:r>
          <a:r>
            <a:rPr lang="en-US" sz="1100" i="1">
              <a:solidFill>
                <a:srgbClr val="000000"/>
              </a:solidFill>
              <a:latin typeface="+mn-lt"/>
              <a:ea typeface="+mn-ea"/>
              <a:cs typeface="+mn-cs"/>
            </a:rPr>
            <a:t>position</a:t>
          </a:r>
          <a:r>
            <a:rPr lang="en-US" sz="1100" i="1" baseline="0">
              <a:solidFill>
                <a:srgbClr val="000000"/>
              </a:solidFill>
              <a:latin typeface="+mn-lt"/>
              <a:ea typeface="+mn-ea"/>
              <a:cs typeface="+mn-cs"/>
            </a:rPr>
            <a:t> </a:t>
          </a:r>
          <a:r>
            <a:rPr lang="en-US" sz="1100" i="0" baseline="0">
              <a:solidFill>
                <a:srgbClr val="000000"/>
              </a:solidFill>
              <a:latin typeface="+mn-lt"/>
              <a:ea typeface="+mn-ea"/>
              <a:cs typeface="+mn-cs"/>
            </a:rPr>
            <a:t>of the first occurrence of a string of characters (which could be a single character) in a piece of text.</a:t>
          </a:r>
          <a:r>
            <a:rPr lang="en-US" sz="1100" i="1">
              <a:solidFill>
                <a:srgbClr val="000000"/>
              </a:solidFill>
              <a:latin typeface="+mn-lt"/>
              <a:ea typeface="+mn-ea"/>
              <a:cs typeface="+mn-cs"/>
            </a:rPr>
            <a:t> </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FIND function: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=FIND(</a:t>
          </a:r>
          <a:r>
            <a:rPr lang="en-US" sz="1100" b="1" i="1">
              <a:solidFill>
                <a:srgbClr val="000000"/>
              </a:solidFill>
              <a:latin typeface="+mn-lt"/>
              <a:ea typeface="+mn-ea"/>
              <a:cs typeface="+mn-cs"/>
            </a:rPr>
            <a:t>search_text</a:t>
          </a:r>
          <a:r>
            <a:rPr lang="en-US" sz="1100" b="1">
              <a:solidFill>
                <a:srgbClr val="000000"/>
              </a:solidFill>
              <a:latin typeface="+mn-lt"/>
              <a:ea typeface="+mn-ea"/>
              <a:cs typeface="+mn-cs"/>
            </a:rPr>
            <a:t>,</a:t>
          </a:r>
          <a:r>
            <a:rPr lang="en-US" sz="1100" b="1" i="1">
              <a:solidFill>
                <a:srgbClr val="000000"/>
              </a:solidFill>
              <a:latin typeface="+mn-lt"/>
              <a:ea typeface="+mn-ea"/>
              <a:cs typeface="+mn-cs"/>
            </a:rPr>
            <a:t>text</a:t>
          </a:r>
          <a:r>
            <a:rPr lang="en-US" sz="1100" b="1">
              <a:solidFill>
                <a:srgbClr val="000000"/>
              </a:solidFill>
              <a:latin typeface="+mn-lt"/>
              <a:ea typeface="+mn-ea"/>
              <a:cs typeface="+mn-cs"/>
            </a:rPr>
            <a:t>,</a:t>
          </a:r>
          <a:r>
            <a:rPr lang="en-US" sz="1100" b="1" i="1">
              <a:solidFill>
                <a:srgbClr val="000000"/>
              </a:solidFill>
              <a:latin typeface="+mn-lt"/>
              <a:ea typeface="+mn-ea"/>
              <a:cs typeface="+mn-cs"/>
            </a:rPr>
            <a:t>s</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search_text </a:t>
          </a:r>
          <a:r>
            <a:rPr lang="en-US" sz="1100">
              <a:solidFill>
                <a:srgbClr val="000000"/>
              </a:solidFill>
              <a:latin typeface="+mn-lt"/>
              <a:ea typeface="+mn-ea"/>
              <a:cs typeface="+mn-cs"/>
            </a:rPr>
            <a:t>is a piece of text to be found, </a:t>
          </a:r>
          <a:r>
            <a:rPr lang="en-US" sz="1100" i="1">
              <a:solidFill>
                <a:srgbClr val="000000"/>
              </a:solidFill>
              <a:latin typeface="+mn-lt"/>
              <a:ea typeface="+mn-ea"/>
              <a:cs typeface="+mn-cs"/>
            </a:rPr>
            <a:t>text</a:t>
          </a:r>
          <a:r>
            <a:rPr lang="en-US" sz="1100">
              <a:solidFill>
                <a:srgbClr val="000000"/>
              </a:solidFill>
              <a:latin typeface="+mn-lt"/>
              <a:ea typeface="+mn-ea"/>
              <a:cs typeface="+mn-cs"/>
            </a:rPr>
            <a:t> is the original text, and </a:t>
          </a:r>
          <a:r>
            <a:rPr lang="en-US" sz="1100" i="1">
              <a:solidFill>
                <a:srgbClr val="000000"/>
              </a:solidFill>
              <a:latin typeface="+mn-lt"/>
              <a:ea typeface="+mn-ea"/>
              <a:cs typeface="+mn-cs"/>
            </a:rPr>
            <a:t>s</a:t>
          </a:r>
          <a:r>
            <a:rPr lang="en-US" sz="1100">
              <a:solidFill>
                <a:srgbClr val="000000"/>
              </a:solidFill>
              <a:latin typeface="+mn-lt"/>
              <a:ea typeface="+mn-ea"/>
              <a:cs typeface="+mn-cs"/>
            </a:rPr>
            <a:t> is an optional integer argument. This function returns the position of the </a:t>
          </a:r>
          <a:r>
            <a:rPr lang="en-US" sz="1100" i="1">
              <a:solidFill>
                <a:srgbClr val="000000"/>
              </a:solidFill>
              <a:latin typeface="+mn-lt"/>
              <a:ea typeface="+mn-ea"/>
              <a:cs typeface="+mn-cs"/>
            </a:rPr>
            <a:t>first </a:t>
          </a:r>
          <a:r>
            <a:rPr lang="en-US" sz="1100">
              <a:solidFill>
                <a:srgbClr val="000000"/>
              </a:solidFill>
              <a:latin typeface="+mn-lt"/>
              <a:ea typeface="+mn-ea"/>
              <a:cs typeface="+mn-cs"/>
            </a:rPr>
            <a:t>occurrence of </a:t>
          </a:r>
          <a:r>
            <a:rPr lang="en-US" sz="1100" i="1">
              <a:solidFill>
                <a:srgbClr val="000000"/>
              </a:solidFill>
              <a:latin typeface="+mn-lt"/>
              <a:ea typeface="+mn-ea"/>
              <a:cs typeface="+mn-cs"/>
            </a:rPr>
            <a:t>search_text</a:t>
          </a:r>
          <a:r>
            <a:rPr lang="en-US" sz="1100">
              <a:solidFill>
                <a:srgbClr val="000000"/>
              </a:solidFill>
              <a:latin typeface="+mn-lt"/>
              <a:ea typeface="+mn-ea"/>
              <a:cs typeface="+mn-cs"/>
            </a:rPr>
            <a:t>, if any. If there are no occurrences, it returns an error. If the argument </a:t>
          </a:r>
          <a:r>
            <a:rPr lang="en-US" sz="1100" i="1">
              <a:solidFill>
                <a:srgbClr val="000000"/>
              </a:solidFill>
              <a:latin typeface="+mn-lt"/>
              <a:ea typeface="+mn-ea"/>
              <a:cs typeface="+mn-cs"/>
            </a:rPr>
            <a:t>s </a:t>
          </a:r>
          <a:r>
            <a:rPr lang="en-US" sz="1100">
              <a:solidFill>
                <a:srgbClr val="000000"/>
              </a:solidFill>
              <a:latin typeface="+mn-lt"/>
              <a:ea typeface="+mn-ea"/>
              <a:cs typeface="+mn-cs"/>
            </a:rPr>
            <a:t>is missing, the search starts at character 1; otherwise, the search starts at character </a:t>
          </a:r>
          <a:r>
            <a:rPr lang="en-US" sz="1100" i="1">
              <a:solidFill>
                <a:srgbClr val="000000"/>
              </a:solidFill>
              <a:latin typeface="+mn-lt"/>
              <a:ea typeface="+mn-ea"/>
              <a:cs typeface="+mn-cs"/>
            </a:rPr>
            <a:t>s</a:t>
          </a:r>
          <a:r>
            <a:rPr lang="en-US" sz="1100">
              <a:solidFill>
                <a:srgbClr val="000000"/>
              </a:solidFill>
              <a:latin typeface="+mn-lt"/>
              <a:ea typeface="+mn-ea"/>
              <a:cs typeface="+mn-cs"/>
            </a:rPr>
            <a: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Here are a few examples: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formula =FIND(“,”,“Jones, Bob”) returns 6, because the comma is the 6th character in Jones, Bob.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formula =FIND(“nes”,“Jones, Bob”) returns 3, because the search text “nes” begins in the 3rd character of Jones, Bob.</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formula =FIND(“o”,“Jones, Bob”) returns 2, because the </a:t>
          </a:r>
          <a:r>
            <a:rPr lang="en-US" sz="1100" i="1">
              <a:solidFill>
                <a:srgbClr val="000000"/>
              </a:solidFill>
              <a:latin typeface="+mn-lt"/>
              <a:ea typeface="+mn-ea"/>
              <a:cs typeface="+mn-cs"/>
            </a:rPr>
            <a:t>first </a:t>
          </a:r>
          <a:r>
            <a:rPr lang="en-US" sz="1100">
              <a:solidFill>
                <a:srgbClr val="000000"/>
              </a:solidFill>
              <a:latin typeface="+mn-lt"/>
              <a:ea typeface="+mn-ea"/>
              <a:cs typeface="+mn-cs"/>
            </a:rPr>
            <a:t>occurrence of the letter “o” occurs in the 2nd character of Jones, Bob. However, the formula =FIND(“o”, “Jones, Bob”,3) returns 9, because the first occurrence of “o” starting from character 3 is character 9.</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formula =FIND(“t”,“Jones, Bob”) returns an error, because “t” isn’t found in Jones, Bob.</a:t>
          </a:r>
        </a:p>
        <a:p>
          <a:endParaRPr lang="en-US" sz="1100">
            <a:solidFill>
              <a:srgbClr val="000000"/>
            </a:solidFill>
            <a:latin typeface="+mn-lt"/>
            <a:ea typeface="+mn-ea"/>
            <a:cs typeface="+mn-cs"/>
          </a:endParaRPr>
        </a:p>
        <a:p>
          <a:endParaRPr lang="en-US" sz="1100" b="0">
            <a:solidFill>
              <a:srgbClr val="000000"/>
            </a:solidFill>
            <a:latin typeface="+mn-lt"/>
            <a:ea typeface="+mn-ea"/>
            <a:cs typeface="+mn-cs"/>
          </a:endParaRPr>
        </a:p>
      </xdr:txBody>
    </xdr:sp>
    <xdr:clientData/>
  </xdr:twoCellAnchor>
  <xdr:twoCellAnchor>
    <xdr:from>
      <xdr:col>1</xdr:col>
      <xdr:colOff>0</xdr:colOff>
      <xdr:row>104</xdr:row>
      <xdr:rowOff>190498</xdr:rowOff>
    </xdr:from>
    <xdr:to>
      <xdr:col>9</xdr:col>
      <xdr:colOff>0</xdr:colOff>
      <xdr:row>152</xdr:row>
      <xdr:rowOff>190499</xdr:rowOff>
    </xdr:to>
    <xdr:sp macro="" textlink="">
      <xdr:nvSpPr>
        <xdr:cNvPr id="6" name="TextBox 5">
          <a:extLst>
            <a:ext uri="{FF2B5EF4-FFF2-40B4-BE49-F238E27FC236}">
              <a16:creationId xmlns:a16="http://schemas.microsoft.com/office/drawing/2014/main" id="{00000000-0008-0000-3400-000006000000}"/>
            </a:ext>
          </a:extLst>
        </xdr:cNvPr>
        <xdr:cNvSpPr txBox="1"/>
      </xdr:nvSpPr>
      <xdr:spPr>
        <a:xfrm>
          <a:off x="238125" y="20002498"/>
          <a:ext cx="4876800" cy="9144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Parsing</a:t>
          </a:r>
          <a:r>
            <a:rPr lang="en-US" sz="1100" b="1" baseline="0">
              <a:solidFill>
                <a:srgbClr val="000000"/>
              </a:solidFill>
              <a:latin typeface="+mn-lt"/>
              <a:ea typeface="+mn-ea"/>
              <a:cs typeface="+mn-cs"/>
            </a:rPr>
            <a:t> Names with These Text Functions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name-parsing problem at the top of this worksheet can be solved to the right with the following series of steps: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1. In cell L107, find the length of the text in cell K</a:t>
          </a:r>
          <a:r>
            <a:rPr lang="en-US" sz="1100">
              <a:solidFill>
                <a:schemeClr val="dk1"/>
              </a:solidFill>
              <a:effectLst/>
              <a:latin typeface="+mn-lt"/>
              <a:ea typeface="+mn-ea"/>
              <a:cs typeface="+mn-cs"/>
            </a:rPr>
            <a:t>107</a:t>
          </a:r>
          <a:r>
            <a:rPr lang="en-US" sz="1100" baseline="0">
              <a:solidFill>
                <a:srgbClr val="000000"/>
              </a:solidFill>
              <a:latin typeface="+mn-lt"/>
              <a:ea typeface="+mn-ea"/>
              <a:cs typeface="+mn-cs"/>
            </a:rPr>
            <a:t> with the LEN function.</a:t>
          </a:r>
          <a:r>
            <a:rPr lang="en-US" sz="1100">
              <a:solidFill>
                <a:srgbClr val="000000"/>
              </a:solidFill>
              <a:latin typeface="+mn-lt"/>
              <a:ea typeface="+mn-ea"/>
              <a:cs typeface="+mn-cs"/>
            </a:rPr>
            <a:t>  This results in 10 in cell L</a:t>
          </a:r>
          <a:r>
            <a:rPr lang="en-US" sz="1100">
              <a:solidFill>
                <a:schemeClr val="dk1"/>
              </a:solidFill>
              <a:effectLst/>
              <a:latin typeface="+mn-lt"/>
              <a:ea typeface="+mn-ea"/>
              <a:cs typeface="+mn-cs"/>
            </a:rPr>
            <a:t>107</a:t>
          </a:r>
          <a:r>
            <a:rPr lang="en-US" sz="1100">
              <a:solidFill>
                <a:srgbClr val="000000"/>
              </a:solidFill>
              <a:latin typeface="+mn-lt"/>
              <a:ea typeface="+mn-ea"/>
              <a:cs typeface="+mn-cs"/>
            </a:rPr>
            <a:t> because cell K</a:t>
          </a:r>
          <a:r>
            <a:rPr lang="en-US" sz="1100">
              <a:solidFill>
                <a:schemeClr val="dk1"/>
              </a:solidFill>
              <a:effectLst/>
              <a:latin typeface="+mn-lt"/>
              <a:ea typeface="+mn-ea"/>
              <a:cs typeface="+mn-cs"/>
            </a:rPr>
            <a:t>107</a:t>
          </a:r>
          <a:r>
            <a:rPr lang="en-US" sz="1100">
              <a:solidFill>
                <a:srgbClr val="000000"/>
              </a:solidFill>
              <a:latin typeface="+mn-lt"/>
              <a:ea typeface="+mn-ea"/>
              <a:cs typeface="+mn-cs"/>
            </a:rPr>
            <a:t> has 10 characters, including the comma and space.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2. In cell M</a:t>
          </a:r>
          <a:r>
            <a:rPr lang="en-US" sz="1100">
              <a:solidFill>
                <a:schemeClr val="dk1"/>
              </a:solidFill>
              <a:effectLst/>
              <a:latin typeface="+mn-lt"/>
              <a:ea typeface="+mn-ea"/>
              <a:cs typeface="+mn-cs"/>
            </a:rPr>
            <a:t>107</a:t>
          </a:r>
          <a:r>
            <a:rPr lang="en-US" sz="1100">
              <a:solidFill>
                <a:srgbClr val="000000"/>
              </a:solidFill>
              <a:latin typeface="+mn-lt"/>
              <a:ea typeface="+mn-ea"/>
              <a:cs typeface="+mn-cs"/>
            </a:rPr>
            <a:t>, find the position of the comma</a:t>
          </a:r>
          <a:r>
            <a:rPr lang="en-US" sz="1100" baseline="0">
              <a:solidFill>
                <a:srgbClr val="000000"/>
              </a:solidFill>
              <a:latin typeface="+mn-lt"/>
              <a:ea typeface="+mn-ea"/>
              <a:cs typeface="+mn-cs"/>
            </a:rPr>
            <a:t> with the FIND function. This results in 6 in cell M</a:t>
          </a:r>
          <a:r>
            <a:rPr lang="en-US" sz="1100">
              <a:solidFill>
                <a:schemeClr val="dk1"/>
              </a:solidFill>
              <a:effectLst/>
              <a:latin typeface="+mn-lt"/>
              <a:ea typeface="+mn-ea"/>
              <a:cs typeface="+mn-cs"/>
            </a:rPr>
            <a:t>107</a:t>
          </a:r>
          <a:r>
            <a:rPr lang="en-US" sz="1100" baseline="0">
              <a:solidFill>
                <a:srgbClr val="000000"/>
              </a:solidFill>
              <a:latin typeface="+mn-lt"/>
              <a:ea typeface="+mn-ea"/>
              <a:cs typeface="+mn-cs"/>
            </a:rPr>
            <a:t> because the comma in Jones, Bob is the 6th character.</a:t>
          </a:r>
        </a:p>
        <a:p>
          <a:endParaRPr lang="en-US" sz="1100">
            <a:solidFill>
              <a:srgbClr val="000000"/>
            </a:solidFill>
            <a:latin typeface="+mn-lt"/>
            <a:ea typeface="+mn-ea"/>
            <a:cs typeface="+mn-cs"/>
          </a:endParaRPr>
        </a:p>
        <a:p>
          <a:r>
            <a:rPr lang="en-US" sz="1100">
              <a:solidFill>
                <a:srgbClr val="000000"/>
              </a:solidFill>
              <a:latin typeface="+mn-lt"/>
              <a:ea typeface="+mn-ea"/>
              <a:cs typeface="+mn-cs"/>
            </a:rPr>
            <a:t>3. In cell N</a:t>
          </a:r>
          <a:r>
            <a:rPr lang="en-US" sz="1100">
              <a:solidFill>
                <a:schemeClr val="dk1"/>
              </a:solidFill>
              <a:effectLst/>
              <a:latin typeface="+mn-lt"/>
              <a:ea typeface="+mn-ea"/>
              <a:cs typeface="+mn-cs"/>
            </a:rPr>
            <a:t>107</a:t>
          </a:r>
          <a:r>
            <a:rPr lang="en-US" sz="1100">
              <a:solidFill>
                <a:srgbClr val="000000"/>
              </a:solidFill>
              <a:latin typeface="+mn-lt"/>
              <a:ea typeface="+mn-ea"/>
              <a:cs typeface="+mn-cs"/>
            </a:rPr>
            <a:t>, add 1 to find the position of the space after the comma. This results in 7 in cell N</a:t>
          </a:r>
          <a:r>
            <a:rPr lang="en-US" sz="1100">
              <a:solidFill>
                <a:schemeClr val="dk1"/>
              </a:solidFill>
              <a:effectLst/>
              <a:latin typeface="+mn-lt"/>
              <a:ea typeface="+mn-ea"/>
              <a:cs typeface="+mn-cs"/>
            </a:rPr>
            <a:t>107</a:t>
          </a:r>
          <a:r>
            <a:rPr lang="en-US" sz="1100">
              <a:solidFill>
                <a:srgbClr val="000000"/>
              </a:solidFill>
              <a:latin typeface="+mn-lt"/>
              <a:ea typeface="+mn-ea"/>
              <a:cs typeface="+mn-cs"/>
            </a:rPr>
            <a:t> because the space is the character right after the comma.</a:t>
          </a:r>
        </a:p>
        <a:p>
          <a:endParaRPr lang="en-US" sz="1100">
            <a:solidFill>
              <a:srgbClr val="000000"/>
            </a:solidFill>
            <a:latin typeface="+mn-lt"/>
            <a:ea typeface="+mn-ea"/>
            <a:cs typeface="+mn-cs"/>
          </a:endParaRPr>
        </a:p>
        <a:p>
          <a:r>
            <a:rPr lang="en-US" sz="1100">
              <a:solidFill>
                <a:srgbClr val="000000"/>
              </a:solidFill>
              <a:latin typeface="+mn-lt"/>
              <a:ea typeface="+mn-ea"/>
              <a:cs typeface="+mn-cs"/>
            </a:rPr>
            <a:t>4. In cell O</a:t>
          </a:r>
          <a:r>
            <a:rPr lang="en-US" sz="1100">
              <a:solidFill>
                <a:schemeClr val="dk1"/>
              </a:solidFill>
              <a:effectLst/>
              <a:latin typeface="+mn-lt"/>
              <a:ea typeface="+mn-ea"/>
              <a:cs typeface="+mn-cs"/>
            </a:rPr>
            <a:t>107</a:t>
          </a:r>
          <a:r>
            <a:rPr lang="en-US" sz="1100">
              <a:solidFill>
                <a:srgbClr val="000000"/>
              </a:solidFill>
              <a:latin typeface="+mn-lt"/>
              <a:ea typeface="+mn-ea"/>
              <a:cs typeface="+mn-cs"/>
            </a:rPr>
            <a:t>, find the first name with the RIGHT function, using the rightmost (10-7) characters. Make sure you use cell references</a:t>
          </a:r>
          <a:r>
            <a:rPr lang="en-US" sz="1100" baseline="0">
              <a:solidFill>
                <a:srgbClr val="000000"/>
              </a:solidFill>
              <a:latin typeface="+mn-lt"/>
              <a:ea typeface="+mn-ea"/>
              <a:cs typeface="+mn-cs"/>
            </a:rPr>
            <a:t> to enable copying down.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5. In cell P</a:t>
          </a:r>
          <a:r>
            <a:rPr lang="en-US" sz="1100">
              <a:solidFill>
                <a:schemeClr val="dk1"/>
              </a:solidFill>
              <a:effectLst/>
              <a:latin typeface="+mn-lt"/>
              <a:ea typeface="+mn-ea"/>
              <a:cs typeface="+mn-cs"/>
            </a:rPr>
            <a:t>107</a:t>
          </a:r>
          <a:r>
            <a:rPr lang="en-US" sz="1100">
              <a:solidFill>
                <a:srgbClr val="000000"/>
              </a:solidFill>
              <a:latin typeface="+mn-lt"/>
              <a:ea typeface="+mn-ea"/>
              <a:cs typeface="+mn-cs"/>
            </a:rPr>
            <a:t>, find the last name with the LEFT function, using the leftmost (6-1) characters. Again, use cell references to enable copying.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beauty of this method is that you have to do it only once, in the first row. Then you can copy all of the formulas down for the rest of the names, even if there are thousands of them! </a:t>
          </a:r>
        </a:p>
        <a:p>
          <a:endParaRPr lang="en-US" sz="1100" b="1">
            <a:solidFill>
              <a:srgbClr val="000000"/>
            </a:solidFill>
            <a:latin typeface="+mn-lt"/>
            <a:ea typeface="+mn-ea"/>
            <a:cs typeface="+mn-cs"/>
          </a:endParaRPr>
        </a:p>
        <a:p>
          <a:r>
            <a:rPr lang="en-US" sz="1100" b="0">
              <a:solidFill>
                <a:srgbClr val="000000"/>
              </a:solidFill>
              <a:latin typeface="+mn-lt"/>
              <a:ea typeface="+mn-ea"/>
              <a:cs typeface="+mn-cs"/>
            </a:rPr>
            <a:t>Try it! Enter the formulas</a:t>
          </a:r>
          <a:r>
            <a:rPr lang="en-US" sz="1100" b="0" baseline="0">
              <a:solidFill>
                <a:srgbClr val="000000"/>
              </a:solidFill>
              <a:latin typeface="+mn-lt"/>
              <a:ea typeface="+mn-ea"/>
              <a:cs typeface="+mn-cs"/>
            </a:rPr>
            <a:t> as indicated in the above steps and copy them</a:t>
          </a:r>
          <a:r>
            <a:rPr lang="en-US" sz="1100" b="0">
              <a:solidFill>
                <a:srgbClr val="000000"/>
              </a:solidFill>
              <a:latin typeface="+mn-lt"/>
              <a:ea typeface="+mn-ea"/>
              <a:cs typeface="+mn-cs"/>
            </a:rPr>
            <a:t> down. (Scroll</a:t>
          </a:r>
          <a:r>
            <a:rPr lang="en-US" sz="1100" b="0" baseline="0">
              <a:solidFill>
                <a:srgbClr val="000000"/>
              </a:solidFill>
              <a:latin typeface="+mn-lt"/>
              <a:ea typeface="+mn-ea"/>
              <a:cs typeface="+mn-cs"/>
            </a:rPr>
            <a:t> to the right for the correct answers.)</a:t>
          </a:r>
        </a:p>
        <a:p>
          <a:endParaRPr lang="en-US" sz="1100" b="0" baseline="0">
            <a:solidFill>
              <a:srgbClr val="000000"/>
            </a:solidFill>
            <a:latin typeface="+mn-lt"/>
            <a:ea typeface="+mn-ea"/>
            <a:cs typeface="+mn-cs"/>
          </a:endParaRPr>
        </a:p>
        <a:p>
          <a:r>
            <a:rPr lang="en-US" sz="1100">
              <a:solidFill>
                <a:srgbClr val="000000"/>
              </a:solidFill>
              <a:effectLst/>
              <a:latin typeface="+mn-lt"/>
              <a:ea typeface="+mn-ea"/>
              <a:cs typeface="+mn-cs"/>
            </a:rPr>
            <a:t>Now try a tougher one.  The names to the right either have a middle initial,</a:t>
          </a:r>
          <a:r>
            <a:rPr lang="en-US" sz="1100" baseline="0">
              <a:solidFill>
                <a:srgbClr val="000000"/>
              </a:solidFill>
              <a:effectLst/>
              <a:latin typeface="+mn-lt"/>
              <a:ea typeface="+mn-ea"/>
              <a:cs typeface="+mn-cs"/>
            </a:rPr>
            <a:t> a first initial, or no initial. See if you can parse these names into four pieces: Last name, Used name, Initial, and Middle initial, where:</a:t>
          </a:r>
          <a:endParaRPr lang="en-US">
            <a:solidFill>
              <a:srgbClr val="000000"/>
            </a:solidFill>
            <a:effectLst/>
          </a:endParaRPr>
        </a:p>
        <a:p>
          <a:endParaRPr lang="en-US" sz="1100" b="0" baseline="0">
            <a:solidFill>
              <a:srgbClr val="000000"/>
            </a:solidFill>
            <a:effectLst/>
            <a:latin typeface="+mn-lt"/>
            <a:ea typeface="+mn-ea"/>
            <a:cs typeface="+mn-cs"/>
          </a:endParaRPr>
        </a:p>
        <a:p>
          <a:r>
            <a:rPr lang="en-US" sz="1100" b="0" baseline="0">
              <a:solidFill>
                <a:srgbClr val="000000"/>
              </a:solidFill>
              <a:effectLst/>
              <a:latin typeface="+mn-lt"/>
              <a:ea typeface="+mn-ea"/>
              <a:cs typeface="+mn-cs"/>
            </a:rPr>
            <a:t>Used name is the name (first or middle) the person goes by.</a:t>
          </a:r>
          <a:endParaRPr lang="en-US">
            <a:solidFill>
              <a:srgbClr val="000000"/>
            </a:solidFill>
            <a:effectLst/>
          </a:endParaRPr>
        </a:p>
        <a:p>
          <a:r>
            <a:rPr lang="en-US" sz="1100" b="0" baseline="0">
              <a:solidFill>
                <a:srgbClr val="000000"/>
              </a:solidFill>
              <a:effectLst/>
              <a:latin typeface="+mn-lt"/>
              <a:ea typeface="+mn-ea"/>
              <a:cs typeface="+mn-cs"/>
            </a:rPr>
            <a:t>Initial is the single initial character, if any, or is blank if there is no initial.</a:t>
          </a:r>
          <a:endParaRPr lang="en-US">
            <a:solidFill>
              <a:srgbClr val="000000"/>
            </a:solidFill>
            <a:effectLst/>
          </a:endParaRPr>
        </a:p>
        <a:p>
          <a:r>
            <a:rPr lang="en-US" sz="1100" b="0" baseline="0">
              <a:solidFill>
                <a:srgbClr val="000000"/>
              </a:solidFill>
              <a:effectLst/>
              <a:latin typeface="+mn-lt"/>
              <a:ea typeface="+mn-ea"/>
              <a:cs typeface="+mn-cs"/>
            </a:rPr>
            <a:t>Middle initial is "Yes" if the initial is a middle initial, "No" if it is a first initial, and blank if there is no initial.</a:t>
          </a:r>
          <a:endParaRPr lang="en-US">
            <a:solidFill>
              <a:srgbClr val="000000"/>
            </a:solidFill>
            <a:effectLst/>
          </a:endParaRPr>
        </a:p>
        <a:p>
          <a:endParaRPr lang="en-US" sz="1100" b="0" baseline="0">
            <a:solidFill>
              <a:srgbClr val="000000"/>
            </a:solidFill>
            <a:effectLst/>
            <a:latin typeface="+mn-lt"/>
            <a:ea typeface="+mn-ea"/>
            <a:cs typeface="+mn-cs"/>
          </a:endParaRPr>
        </a:p>
        <a:p>
          <a:r>
            <a:rPr lang="en-US" sz="1100" b="0" baseline="0">
              <a:solidFill>
                <a:srgbClr val="000000"/>
              </a:solidFill>
              <a:effectLst/>
              <a:latin typeface="+mn-lt"/>
              <a:ea typeface="+mn-ea"/>
              <a:cs typeface="+mn-cs"/>
            </a:rPr>
            <a:t>As in the previous exercise, you can have other "helper" columns as needed. </a:t>
          </a:r>
        </a:p>
        <a:p>
          <a:endParaRPr lang="en-US" sz="1100" b="0" baseline="0">
            <a:solidFill>
              <a:srgbClr val="000000"/>
            </a:solidFill>
            <a:effectLst/>
            <a:latin typeface="+mn-lt"/>
            <a:ea typeface="+mn-ea"/>
            <a:cs typeface="+mn-cs"/>
          </a:endParaRPr>
        </a:p>
        <a:p>
          <a:r>
            <a:rPr lang="en-US" sz="1100" b="0" baseline="0">
              <a:solidFill>
                <a:srgbClr val="000000"/>
              </a:solidFill>
              <a:effectLst/>
              <a:latin typeface="+mn-lt"/>
              <a:ea typeface="+mn-ea"/>
              <a:cs typeface="+mn-cs"/>
            </a:rPr>
            <a:t>Hints: (1) FIND returns an error if it can't find the requested text. (2) There is an ISERROR function that can check whether a cell contains an error. Scroll to the right for a solution.</a:t>
          </a:r>
          <a:endParaRPr lang="en-US">
            <a:solidFill>
              <a:srgbClr val="000000"/>
            </a:solidFill>
            <a:effectLst/>
          </a:endParaRPr>
        </a:p>
        <a:p>
          <a:endParaRPr lang="en-US" sz="1100" b="0">
            <a:solidFill>
              <a:srgbClr val="000000"/>
            </a:solidFill>
            <a:effectLst/>
            <a:latin typeface="+mn-lt"/>
            <a:ea typeface="+mn-ea"/>
            <a:cs typeface="+mn-cs"/>
          </a:endParaRPr>
        </a:p>
        <a:p>
          <a:r>
            <a:rPr lang="en-US" sz="1100" b="0">
              <a:solidFill>
                <a:srgbClr val="000000"/>
              </a:solidFill>
              <a:effectLst/>
              <a:latin typeface="+mn-lt"/>
              <a:ea typeface="+mn-ea"/>
              <a:cs typeface="+mn-cs"/>
            </a:rPr>
            <a:t>OK, this one is not easy, and it requires some careful planning and logic. But it sure beats</a:t>
          </a:r>
          <a:r>
            <a:rPr lang="en-US" sz="1100" b="0" baseline="0">
              <a:solidFill>
                <a:srgbClr val="000000"/>
              </a:solidFill>
              <a:effectLst/>
              <a:latin typeface="+mn-lt"/>
              <a:ea typeface="+mn-ea"/>
              <a:cs typeface="+mn-cs"/>
            </a:rPr>
            <a:t> typing a long list of hundreds or thousands of names!</a:t>
          </a:r>
          <a:endParaRPr lang="en-US">
            <a:solidFill>
              <a:srgbClr val="000000"/>
            </a:solidFill>
            <a:effectLst/>
          </a:endParaRPr>
        </a:p>
        <a:p>
          <a:endParaRPr lang="en-US" sz="1100" b="0">
            <a:solidFill>
              <a:srgbClr val="000000"/>
            </a:solidFill>
            <a:latin typeface="+mn-lt"/>
            <a:ea typeface="+mn-ea"/>
            <a:cs typeface="+mn-cs"/>
          </a:endParaRPr>
        </a:p>
      </xdr:txBody>
    </xdr:sp>
    <xdr:clientData/>
  </xdr:twoCellAnchor>
  <xdr:twoCellAnchor>
    <xdr:from>
      <xdr:col>1</xdr:col>
      <xdr:colOff>0</xdr:colOff>
      <xdr:row>154</xdr:row>
      <xdr:rowOff>0</xdr:rowOff>
    </xdr:from>
    <xdr:to>
      <xdr:col>9</xdr:col>
      <xdr:colOff>0</xdr:colOff>
      <xdr:row>161</xdr:row>
      <xdr:rowOff>0</xdr:rowOff>
    </xdr:to>
    <xdr:sp macro="" textlink="">
      <xdr:nvSpPr>
        <xdr:cNvPr id="8" name="TextBox 7">
          <a:extLst>
            <a:ext uri="{FF2B5EF4-FFF2-40B4-BE49-F238E27FC236}">
              <a16:creationId xmlns:a16="http://schemas.microsoft.com/office/drawing/2014/main" id="{00000000-0008-0000-3400-000008000000}"/>
            </a:ext>
          </a:extLst>
        </xdr:cNvPr>
        <xdr:cNvSpPr txBox="1"/>
      </xdr:nvSpPr>
      <xdr:spPr>
        <a:xfrm>
          <a:off x="238125" y="29337000"/>
          <a:ext cx="4876800" cy="1333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Flash Fill (introduced</a:t>
          </a:r>
          <a:r>
            <a:rPr lang="en-US" sz="1100" b="1" baseline="0">
              <a:solidFill>
                <a:srgbClr val="000000"/>
              </a:solidFill>
              <a:latin typeface="+mn-lt"/>
              <a:ea typeface="+mn-ea"/>
              <a:cs typeface="+mn-cs"/>
            </a:rPr>
            <a:t> in </a:t>
          </a:r>
          <a:r>
            <a:rPr lang="en-US" sz="1100" b="1">
              <a:solidFill>
                <a:srgbClr val="000000"/>
              </a:solidFill>
              <a:latin typeface="+mn-lt"/>
              <a:ea typeface="+mn-ea"/>
              <a:cs typeface="+mn-cs"/>
            </a:rPr>
            <a:t>Excel</a:t>
          </a:r>
          <a:r>
            <a:rPr lang="en-US" sz="1100" b="1" baseline="0">
              <a:solidFill>
                <a:srgbClr val="000000"/>
              </a:solidFill>
              <a:latin typeface="+mn-lt"/>
              <a:ea typeface="+mn-ea"/>
              <a:cs typeface="+mn-cs"/>
            </a:rPr>
            <a:t> 2013)</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Excel</a:t>
          </a:r>
          <a:r>
            <a:rPr lang="en-US" sz="1100" baseline="0">
              <a:solidFill>
                <a:srgbClr val="000000"/>
              </a:solidFill>
              <a:latin typeface="+mn-lt"/>
              <a:ea typeface="+mn-ea"/>
              <a:cs typeface="+mn-cs"/>
            </a:rPr>
            <a:t> 2013 introduced a new Flash Fill tool that eliminates the need for some (but not all) of these complex parsing formulas. You can read about Flash Fill in the Text Functions section of the tutorial.</a:t>
          </a:r>
          <a:endParaRPr lang="en-US" sz="1100">
            <a:solidFill>
              <a:srgbClr val="000000"/>
            </a:solidFill>
            <a:latin typeface="+mn-lt"/>
            <a:ea typeface="+mn-ea"/>
            <a:cs typeface="+mn-cs"/>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1</xdr:row>
      <xdr:rowOff>190495</xdr:rowOff>
    </xdr:from>
    <xdr:to>
      <xdr:col>9</xdr:col>
      <xdr:colOff>0</xdr:colOff>
      <xdr:row>52</xdr:row>
      <xdr:rowOff>152400</xdr:rowOff>
    </xdr:to>
    <xdr:sp macro="" textlink="">
      <xdr:nvSpPr>
        <xdr:cNvPr id="2" name="TextBox 1">
          <a:extLst>
            <a:ext uri="{FF2B5EF4-FFF2-40B4-BE49-F238E27FC236}">
              <a16:creationId xmlns:a16="http://schemas.microsoft.com/office/drawing/2014/main" id="{00000000-0008-0000-3500-000002000000}"/>
            </a:ext>
          </a:extLst>
        </xdr:cNvPr>
        <xdr:cNvSpPr txBox="1"/>
      </xdr:nvSpPr>
      <xdr:spPr>
        <a:xfrm>
          <a:off x="590550" y="380995"/>
          <a:ext cx="4724400" cy="967740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Flash Fill</a:t>
          </a:r>
          <a:endParaRPr lang="en-US" sz="1100" b="0">
            <a:solidFill>
              <a:srgbClr val="000000"/>
            </a:solidFill>
            <a:latin typeface="+mn-lt"/>
            <a:ea typeface="+mn-ea"/>
            <a:cs typeface="+mn-cs"/>
          </a:endParaRP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Has Excel become a mind reader with the new Flash Fill tool introduced in Excel 2013? You might think so after you read this topic. However, it's not really about mind reading but rather about the ability to recognize patterns. </a:t>
          </a:r>
        </a:p>
        <a:p>
          <a:endParaRPr lang="en-US" sz="1100" b="1" baseline="0">
            <a:solidFill>
              <a:srgbClr val="000000"/>
            </a:solidFill>
            <a:latin typeface="+mn-lt"/>
            <a:ea typeface="+mn-ea"/>
            <a:cs typeface="+mn-cs"/>
          </a:endParaRPr>
        </a:p>
        <a:p>
          <a:r>
            <a:rPr lang="en-US" sz="1100" b="0" baseline="0">
              <a:solidFill>
                <a:srgbClr val="000000"/>
              </a:solidFill>
              <a:latin typeface="+mn-lt"/>
              <a:ea typeface="+mn-ea"/>
              <a:cs typeface="+mn-cs"/>
            </a:rPr>
            <a:t>Specifically, Flash Fill allows you to parse names, numbers, or dates without any formulas </a:t>
          </a:r>
          <a:r>
            <a:rPr lang="en-US" sz="1100" b="0" i="1" baseline="0">
              <a:solidFill>
                <a:srgbClr val="000000"/>
              </a:solidFill>
              <a:latin typeface="+mn-lt"/>
              <a:ea typeface="+mn-ea"/>
              <a:cs typeface="+mn-cs"/>
            </a:rPr>
            <a:t>if </a:t>
          </a:r>
          <a:r>
            <a:rPr lang="en-US" sz="1100" b="0" i="0" baseline="0">
              <a:solidFill>
                <a:srgbClr val="000000"/>
              </a:solidFill>
              <a:latin typeface="+mn-lt"/>
              <a:ea typeface="+mn-ea"/>
              <a:cs typeface="+mn-cs"/>
            </a:rPr>
            <a:t>the items in your list follow a recognizable pattern. A typical example where it applies is in the list of names to the right. Each name follows a pattern: last name, comma and space, first name, space, middle initial and period. Row 4 illustrates the desired results in gray. There are several ways to proceed, and you can try any of these methods. </a:t>
          </a:r>
          <a:r>
            <a:rPr lang="en-US" sz="1100">
              <a:solidFill>
                <a:schemeClr val="dk1"/>
              </a:solidFill>
              <a:effectLst/>
              <a:latin typeface="+mn-lt"/>
              <a:ea typeface="+mn-ea"/>
              <a:cs typeface="+mn-cs"/>
            </a:rPr>
            <a:t>Just be aware that each method works only one column at a time, and you must proceed from left to right, starting in the column adjacent to the data column.</a:t>
          </a:r>
          <a:endParaRPr lang="en-US" sz="1100" b="0" i="0" baseline="0">
            <a:solidFill>
              <a:srgbClr val="000000"/>
            </a:solidFill>
            <a:latin typeface="+mn-lt"/>
            <a:ea typeface="+mn-ea"/>
            <a:cs typeface="+mn-cs"/>
          </a:endParaRPr>
        </a:p>
        <a:p>
          <a:endParaRPr lang="en-US" sz="1100" b="0" i="0" baseline="0">
            <a:solidFill>
              <a:srgbClr val="000000"/>
            </a:solidFill>
            <a:latin typeface="+mn-lt"/>
            <a:ea typeface="+mn-ea"/>
            <a:cs typeface="+mn-cs"/>
          </a:endParaRPr>
        </a:p>
        <a:p>
          <a:r>
            <a:rPr lang="en-US" sz="1100" b="1" i="0" baseline="0">
              <a:solidFill>
                <a:srgbClr val="000000"/>
              </a:solidFill>
              <a:latin typeface="+mn-lt"/>
              <a:ea typeface="+mn-ea"/>
              <a:cs typeface="+mn-cs"/>
            </a:rPr>
            <a:t>Method 1.</a:t>
          </a:r>
          <a:r>
            <a:rPr lang="en-US" sz="1100" b="0" i="0" baseline="0">
              <a:solidFill>
                <a:srgbClr val="000000"/>
              </a:solidFill>
              <a:latin typeface="+mn-lt"/>
              <a:ea typeface="+mn-ea"/>
              <a:cs typeface="+mn-cs"/>
            </a:rPr>
            <a:t> </a:t>
          </a:r>
          <a:r>
            <a:rPr lang="en-US" sz="1100" b="1" i="0" baseline="0">
              <a:solidFill>
                <a:srgbClr val="000000"/>
              </a:solidFill>
              <a:latin typeface="+mn-lt"/>
              <a:ea typeface="+mn-ea"/>
              <a:cs typeface="+mn-cs"/>
            </a:rPr>
            <a:t>Try it! </a:t>
          </a:r>
          <a:r>
            <a:rPr lang="en-US" sz="1100" b="0" i="0" baseline="0">
              <a:solidFill>
                <a:srgbClr val="000000"/>
              </a:solidFill>
              <a:latin typeface="+mn-lt"/>
              <a:ea typeface="+mn-ea"/>
              <a:cs typeface="+mn-cs"/>
            </a:rPr>
            <a:t>Type the first name in the top row: Bob in cell L7. Then select Flash Fill from the Fill dropdown on the Home ribbon. Pretty amazing, isn't it? Now you could repeat with the other columns. </a:t>
          </a:r>
          <a:r>
            <a:rPr lang="en-US" sz="1100">
              <a:solidFill>
                <a:schemeClr val="dk1"/>
              </a:solidFill>
              <a:effectLst/>
              <a:latin typeface="+mn-lt"/>
              <a:ea typeface="+mn-ea"/>
              <a:cs typeface="+mn-cs"/>
            </a:rPr>
            <a:t>Note that right after doing a flash fill, you get a mini dropdown that provides several options, such as undoing the flash fill.</a:t>
          </a:r>
          <a:endParaRPr lang="en-US" sz="1100" b="0" i="0" baseline="0">
            <a:solidFill>
              <a:srgbClr val="000000"/>
            </a:solidFill>
            <a:latin typeface="+mn-lt"/>
            <a:ea typeface="+mn-ea"/>
            <a:cs typeface="+mn-cs"/>
          </a:endParaRPr>
        </a:p>
        <a:p>
          <a:endParaRPr lang="en-US" sz="1100" b="0" i="0" baseline="0">
            <a:solidFill>
              <a:srgbClr val="000000"/>
            </a:solidFill>
            <a:latin typeface="+mn-lt"/>
            <a:ea typeface="+mn-ea"/>
            <a:cs typeface="+mn-cs"/>
          </a:endParaRPr>
        </a:p>
        <a:p>
          <a:r>
            <a:rPr lang="en-US" sz="1100" b="1" i="0" baseline="0">
              <a:solidFill>
                <a:srgbClr val="000000"/>
              </a:solidFill>
              <a:latin typeface="+mn-lt"/>
              <a:ea typeface="+mn-ea"/>
              <a:cs typeface="+mn-cs"/>
            </a:rPr>
            <a:t>Method 2. Try it! </a:t>
          </a:r>
          <a:r>
            <a:rPr lang="en-US" sz="1100" b="0" i="0" baseline="0">
              <a:solidFill>
                <a:srgbClr val="000000"/>
              </a:solidFill>
              <a:latin typeface="+mn-lt"/>
              <a:ea typeface="+mn-ea"/>
              <a:cs typeface="+mn-cs"/>
            </a:rPr>
            <a:t>Type the middle initial and period in the top row: E. in cell M7. Then start typing the next initial in the second row: T. in cell M8. Pretty soon, Excel will guess the pattern and show it for all rows in light font, at which time you can press Enter to accept the results. Again, you could now repeat with the other columns.</a:t>
          </a:r>
        </a:p>
        <a:p>
          <a:endParaRPr lang="en-US" sz="1100" b="0" i="0" baseline="0">
            <a:solidFill>
              <a:srgbClr val="000000"/>
            </a:solidFill>
            <a:latin typeface="+mn-lt"/>
            <a:ea typeface="+mn-ea"/>
            <a:cs typeface="+mn-cs"/>
          </a:endParaRPr>
        </a:p>
        <a:p>
          <a:r>
            <a:rPr lang="en-US" sz="1100" b="1" i="0" baseline="0">
              <a:solidFill>
                <a:srgbClr val="000000"/>
              </a:solidFill>
              <a:latin typeface="+mn-lt"/>
              <a:ea typeface="+mn-ea"/>
              <a:cs typeface="+mn-cs"/>
            </a:rPr>
            <a:t>Method 3. Try it!</a:t>
          </a:r>
          <a:r>
            <a:rPr lang="en-US" sz="1100" b="0" i="0" baseline="0">
              <a:solidFill>
                <a:srgbClr val="000000"/>
              </a:solidFill>
              <a:latin typeface="+mn-lt"/>
              <a:ea typeface="+mn-ea"/>
              <a:cs typeface="+mn-cs"/>
            </a:rPr>
            <a:t> </a:t>
          </a:r>
          <a:r>
            <a:rPr lang="en-US" sz="1100" b="0" i="0" baseline="0">
              <a:solidFill>
                <a:schemeClr val="dk1"/>
              </a:solidFill>
              <a:effectLst/>
              <a:latin typeface="+mn-lt"/>
              <a:ea typeface="+mn-ea"/>
              <a:cs typeface="+mn-cs"/>
            </a:rPr>
            <a:t>Type the last name in the top row: Jones in cell N7. Then with any gray cell in column N selected, use the Flash Fill shortcut key combination, </a:t>
          </a:r>
          <a:r>
            <a:rPr lang="en-US" sz="1100" b="1" i="0" baseline="0">
              <a:solidFill>
                <a:schemeClr val="dk1"/>
              </a:solidFill>
              <a:effectLst/>
              <a:latin typeface="+mn-lt"/>
              <a:ea typeface="+mn-ea"/>
              <a:cs typeface="+mn-cs"/>
            </a:rPr>
            <a:t>Ctrl+e</a:t>
          </a:r>
          <a:r>
            <a:rPr lang="en-US" sz="1100" b="0" i="0" baseline="0">
              <a:solidFill>
                <a:schemeClr val="dk1"/>
              </a:solidFill>
              <a:effectLst/>
              <a:latin typeface="+mn-lt"/>
              <a:ea typeface="+mn-ea"/>
              <a:cs typeface="+mn-cs"/>
            </a:rPr>
            <a:t>. Now repeat this method for the other columns.</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By the way, as you do any of these, you might see text appear in row 6, not just in the gray range. This is because Flash Fill is also parsing the </a:t>
          </a:r>
          <a:r>
            <a:rPr lang="en-US" sz="1100" b="1" i="0" baseline="0">
              <a:solidFill>
                <a:schemeClr val="dk1"/>
              </a:solidFill>
              <a:effectLst/>
              <a:latin typeface="+mn-lt"/>
              <a:ea typeface="+mn-ea"/>
              <a:cs typeface="+mn-cs"/>
            </a:rPr>
            <a:t>Names to parse </a:t>
          </a:r>
          <a:r>
            <a:rPr lang="en-US" sz="1100" b="0" i="0" baseline="0">
              <a:solidFill>
                <a:schemeClr val="dk1"/>
              </a:solidFill>
              <a:effectLst/>
              <a:latin typeface="+mn-lt"/>
              <a:ea typeface="+mn-ea"/>
              <a:cs typeface="+mn-cs"/>
            </a:rPr>
            <a:t>label in cell K6!</a:t>
          </a:r>
          <a:endParaRPr lang="en-US" sz="1100" b="0" i="0" baseline="0">
            <a:solidFill>
              <a:srgbClr val="000000"/>
            </a:solidFill>
            <a:latin typeface="+mn-lt"/>
            <a:ea typeface="+mn-ea"/>
            <a:cs typeface="+mn-cs"/>
          </a:endParaRP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Note how Flash Fill can recognize many patterns, such as the initials in column Q and even the lower case name in column R. However, if names don't fit the pattern, Flash Fill will likely fail. For example, if the bottom two names were replaced with Lincoln, Abe and Fitzgerald, F. Scott, Flash Fill wouldn't get everything correct. (You might want to verify this.) As this indicates, Flash Fill can't completely take the place of text functions for all parsing tasks.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Flash Fill also works on certain patterns of numbers and dates, as you can check on the examples to the right. However, except for the year column on the dates, only methods 1 and 3 seem to work; method 2 doesn't work. It isn't clear why method 2 works in some situations but not in others, </a:t>
          </a:r>
          <a:r>
            <a:rPr lang="en-US" sz="1100">
              <a:solidFill>
                <a:schemeClr val="dk1"/>
              </a:solidFill>
              <a:effectLst/>
              <a:latin typeface="+mn-lt"/>
              <a:ea typeface="+mn-ea"/>
              <a:cs typeface="+mn-cs"/>
            </a:rPr>
            <a:t>and you’ll probably have to experiment to see which method works best for you. In any case, the Flash Fill tool can often save you from entering a lot of complex text formulas.</a:t>
          </a:r>
          <a:endParaRPr lang="en-US" sz="1100" b="0" baseline="0">
            <a:solidFill>
              <a:srgbClr val="000000"/>
            </a:solidFill>
            <a:latin typeface="+mn-lt"/>
            <a:ea typeface="+mn-ea"/>
            <a:cs typeface="+mn-cs"/>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47</xdr:row>
      <xdr:rowOff>0</xdr:rowOff>
    </xdr:to>
    <xdr:sp macro="" textlink="">
      <xdr:nvSpPr>
        <xdr:cNvPr id="2" name="TextBox 1">
          <a:extLst>
            <a:ext uri="{FF2B5EF4-FFF2-40B4-BE49-F238E27FC236}">
              <a16:creationId xmlns:a16="http://schemas.microsoft.com/office/drawing/2014/main" id="{00000000-0008-0000-3600-000002000000}"/>
            </a:ext>
          </a:extLst>
        </xdr:cNvPr>
        <xdr:cNvSpPr txBox="1"/>
      </xdr:nvSpPr>
      <xdr:spPr>
        <a:xfrm>
          <a:off x="238125" y="380999"/>
          <a:ext cx="4876800" cy="85725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Dates and Times in Excel</a:t>
          </a:r>
        </a:p>
        <a:p>
          <a:endParaRPr lang="en-US" sz="1100">
            <a:solidFill>
              <a:srgbClr val="000000"/>
            </a:solidFill>
            <a:latin typeface="+mn-lt"/>
            <a:ea typeface="+mn-ea"/>
            <a:cs typeface="+mn-cs"/>
          </a:endParaRPr>
        </a:p>
        <a:p>
          <a:r>
            <a:rPr lang="en-US" sz="1100">
              <a:solidFill>
                <a:srgbClr val="000000"/>
              </a:solidFill>
              <a:latin typeface="+mn-lt"/>
              <a:ea typeface="+mn-ea"/>
              <a:cs typeface="+mn-cs"/>
            </a:rPr>
            <a:t>We tend to take dates and times for granted, but they appear in many, if not most, real-world business spreadsheets. They can actually be quite tricky to work with, and a complete treatment of dates and times could fill a long chapter of a book. This tutorial can't cover all of the intricacies of Excel-based dates and times, but it does illustrate some of the most useful methods for working with them,</a:t>
          </a:r>
          <a:r>
            <a:rPr lang="en-US" sz="1100" baseline="0">
              <a:solidFill>
                <a:srgbClr val="000000"/>
              </a:solidFill>
              <a:latin typeface="+mn-lt"/>
              <a:ea typeface="+mn-ea"/>
              <a:cs typeface="+mn-cs"/>
            </a:rPr>
            <a:t> including several of the functions listed to the right.</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first thing to realize is that a date-time value that appears in a cell as something like </a:t>
          </a:r>
          <a:r>
            <a:rPr lang="en-US" sz="1100" b="1">
              <a:solidFill>
                <a:srgbClr val="000000"/>
              </a:solidFill>
              <a:latin typeface="+mn-lt"/>
              <a:ea typeface="+mn-ea"/>
              <a:cs typeface="+mn-cs"/>
            </a:rPr>
            <a:t>3/14/2004 4:30 PM </a:t>
          </a:r>
          <a:r>
            <a:rPr lang="en-US" sz="1100">
              <a:solidFill>
                <a:srgbClr val="000000"/>
              </a:solidFill>
              <a:latin typeface="+mn-lt"/>
              <a:ea typeface="+mn-ea"/>
              <a:cs typeface="+mn-cs"/>
            </a:rPr>
            <a:t>is really stored as a </a:t>
          </a:r>
          <a:r>
            <a:rPr lang="en-US" sz="1100" i="1">
              <a:solidFill>
                <a:srgbClr val="000000"/>
              </a:solidFill>
              <a:latin typeface="+mn-lt"/>
              <a:ea typeface="+mn-ea"/>
              <a:cs typeface="+mn-cs"/>
            </a:rPr>
            <a:t>number</a:t>
          </a:r>
          <a:r>
            <a:rPr lang="en-US" sz="1100">
              <a:solidFill>
                <a:srgbClr val="000000"/>
              </a:solidFill>
              <a:latin typeface="+mn-lt"/>
              <a:ea typeface="+mn-ea"/>
              <a:cs typeface="+mn-cs"/>
            </a:rPr>
            <a:t>. Excel refers to this number as the </a:t>
          </a:r>
          <a:r>
            <a:rPr lang="en-US" sz="1100" b="1" i="0">
              <a:solidFill>
                <a:srgbClr val="000000"/>
              </a:solidFill>
              <a:latin typeface="+mn-lt"/>
              <a:ea typeface="+mn-ea"/>
              <a:cs typeface="+mn-cs"/>
            </a:rPr>
            <a:t>serial </a:t>
          </a:r>
          <a:r>
            <a:rPr lang="en-US" sz="1100" b="1">
              <a:solidFill>
                <a:srgbClr val="000000"/>
              </a:solidFill>
              <a:latin typeface="+mn-lt"/>
              <a:ea typeface="+mn-ea"/>
              <a:cs typeface="+mn-cs"/>
            </a:rPr>
            <a:t>value</a:t>
          </a:r>
          <a:r>
            <a:rPr lang="en-US" sz="1100">
              <a:solidFill>
                <a:srgbClr val="000000"/>
              </a:solidFill>
              <a:latin typeface="+mn-lt"/>
              <a:ea typeface="+mn-ea"/>
              <a:cs typeface="+mn-cs"/>
            </a:rPr>
            <a:t>. The serial value corresponding to this particular date-time happens to be 38060.688. The value to the left of the decimal is the number of days since a “base” date (January 1, 1900), and the decimal part indicates the fraction of time through the day, starting right after midnight. In this example 4:30 PM is 68.8% of the way from midnight to the next midnight. If the decimal part is omitted, it is assumed to be midnight. In this case, you usually format the value so that only the date, not the time, appears.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If you happen to know the numbering system for dates, that is, you somehow know that 38060 corresponds to 3/14/2004, you could enter the number 38060 in a cell and then </a:t>
          </a:r>
          <a:r>
            <a:rPr lang="en-US" sz="1100" i="1">
              <a:solidFill>
                <a:srgbClr val="000000"/>
              </a:solidFill>
              <a:latin typeface="+mn-lt"/>
              <a:ea typeface="+mn-ea"/>
              <a:cs typeface="+mn-cs"/>
            </a:rPr>
            <a:t>format </a:t>
          </a:r>
          <a:r>
            <a:rPr lang="en-US" sz="1100">
              <a:solidFill>
                <a:srgbClr val="000000"/>
              </a:solidFill>
              <a:latin typeface="+mn-lt"/>
              <a:ea typeface="+mn-ea"/>
              <a:cs typeface="+mn-cs"/>
            </a:rPr>
            <a:t>it to look like a date. However, you usually enter a date like 3/14/2004 in a cell. Actually, there are several formats Excel recognizes as dates, including 3/14/2004, March 14, 2004, 3-14-04, and a few others,</a:t>
          </a:r>
          <a:r>
            <a:rPr lang="en-US" sz="1100" baseline="0">
              <a:solidFill>
                <a:srgbClr val="000000"/>
              </a:solidFill>
              <a:latin typeface="+mn-lt"/>
              <a:ea typeface="+mn-ea"/>
              <a:cs typeface="+mn-cs"/>
            </a:rPr>
            <a:t> </a:t>
          </a:r>
          <a:r>
            <a:rPr lang="en-US" sz="1100">
              <a:solidFill>
                <a:srgbClr val="000000"/>
              </a:solidFill>
              <a:latin typeface="+mn-lt"/>
              <a:ea typeface="+mn-ea"/>
              <a:cs typeface="+mn-cs"/>
            </a:rPr>
            <a:t>but they are all stored as 38060.</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same is true for date-times, such as 3/14/2004 4:30 PM, or just times, such as 4:30 PM. If you enter either of these in a format that Excel recognizes as a date-time or just a time, Excel will recognize that these are date-times or times, but it will store them as numbers, 68030.688 or 0.688.</a:t>
          </a:r>
        </a:p>
        <a:p>
          <a:endParaRPr lang="en-US" sz="1100">
            <a:solidFill>
              <a:srgbClr val="000000"/>
            </a:solidFill>
            <a:latin typeface="+mn-lt"/>
            <a:ea typeface="+mn-ea"/>
            <a:cs typeface="+mn-cs"/>
          </a:endParaRPr>
        </a:p>
        <a:p>
          <a:r>
            <a:rPr lang="en-US" sz="1100">
              <a:solidFill>
                <a:srgbClr val="000000"/>
              </a:solidFill>
              <a:latin typeface="+mn-lt"/>
              <a:ea typeface="+mn-ea"/>
              <a:cs typeface="+mn-cs"/>
            </a:rPr>
            <a:t>By the way, if you enter a date-time in a format that Excel doesn’t recognize, you are entirely out of luck. It will simply be stored as a label, with no inherent “date-time” meaning. And Excel can be fussy. For example, it doesn’t understand 3/14/2004 4:30PM, simply because there is no space between 4:30 and PM! On the other hand, Excel is smart about dates. It will recognize that 9/31/1999 and 2/29/2003 are not dates, regardless of how they are formatted.</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The cells to the</a:t>
          </a:r>
          <a:r>
            <a:rPr lang="en-US" sz="1100" b="0" baseline="0">
              <a:solidFill>
                <a:srgbClr val="000000"/>
              </a:solidFill>
              <a:latin typeface="+mn-lt"/>
              <a:ea typeface="+mn-ea"/>
              <a:cs typeface="+mn-cs"/>
            </a:rPr>
            <a:t> right </a:t>
          </a:r>
          <a:r>
            <a:rPr lang="en-US" sz="1100" b="0">
              <a:solidFill>
                <a:srgbClr val="000000"/>
              </a:solidFill>
              <a:latin typeface="+mn-lt"/>
              <a:ea typeface="+mn-ea"/>
              <a:cs typeface="+mn-cs"/>
            </a:rPr>
            <a:t>include some date-times, dates (no times specified), and times (no dates specified), formatted in several ways. Format these as numbers with three decimals to see the serial values. Then reformat them as date-times in any formats you prefer.</a:t>
          </a:r>
        </a:p>
        <a:p>
          <a:endParaRPr lang="en-US" sz="1100">
            <a:solidFill>
              <a:srgbClr val="000000"/>
            </a:solidFill>
            <a:latin typeface="+mn-lt"/>
            <a:ea typeface="+mn-ea"/>
            <a:cs typeface="+mn-cs"/>
          </a:endParaRPr>
        </a:p>
      </xdr:txBody>
    </xdr:sp>
    <xdr:clientData/>
  </xdr:twoCellAnchor>
  <xdr:twoCellAnchor editAs="oneCell">
    <xdr:from>
      <xdr:col>10</xdr:col>
      <xdr:colOff>0</xdr:colOff>
      <xdr:row>3</xdr:row>
      <xdr:rowOff>0</xdr:rowOff>
    </xdr:from>
    <xdr:to>
      <xdr:col>12</xdr:col>
      <xdr:colOff>219075</xdr:colOff>
      <xdr:row>37</xdr:row>
      <xdr:rowOff>0</xdr:rowOff>
    </xdr:to>
    <xdr:pic>
      <xdr:nvPicPr>
        <xdr:cNvPr id="3" name="Picture 2" descr="C:\Users\Chris\Dropbox\ExcelNow\Images\DateTimeFunctions.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571500"/>
          <a:ext cx="1457325" cy="64770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27</xdr:row>
      <xdr:rowOff>0</xdr:rowOff>
    </xdr:to>
    <xdr:sp macro="" textlink="">
      <xdr:nvSpPr>
        <xdr:cNvPr id="2" name="TextBox 1">
          <a:extLst>
            <a:ext uri="{FF2B5EF4-FFF2-40B4-BE49-F238E27FC236}">
              <a16:creationId xmlns:a16="http://schemas.microsoft.com/office/drawing/2014/main" id="{00000000-0008-0000-3700-000002000000}"/>
            </a:ext>
          </a:extLst>
        </xdr:cNvPr>
        <xdr:cNvSpPr txBox="1"/>
      </xdr:nvSpPr>
      <xdr:spPr>
        <a:xfrm>
          <a:off x="609600" y="380999"/>
          <a:ext cx="4876800" cy="47625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TODAY,</a:t>
          </a:r>
          <a:r>
            <a:rPr lang="en-US" sz="1100" b="1" baseline="0">
              <a:solidFill>
                <a:srgbClr val="000000"/>
              </a:solidFill>
              <a:latin typeface="+mn-lt"/>
              <a:ea typeface="+mn-ea"/>
              <a:cs typeface="+mn-cs"/>
            </a:rPr>
            <a:t> NOW Functions (Date &amp; Time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Excel has two useful functions</a:t>
          </a:r>
          <a:r>
            <a:rPr lang="en-US" sz="1100">
              <a:solidFill>
                <a:srgbClr val="000000"/>
              </a:solidFill>
              <a:effectLst/>
              <a:latin typeface="+mn-lt"/>
              <a:ea typeface="+mn-ea"/>
              <a:cs typeface="+mn-cs"/>
            </a:rPr>
            <a:t>, TODAY and NOW,</a:t>
          </a:r>
          <a:r>
            <a:rPr lang="en-US" sz="1100">
              <a:solidFill>
                <a:srgbClr val="000000"/>
              </a:solidFill>
              <a:latin typeface="+mn-lt"/>
              <a:ea typeface="+mn-ea"/>
              <a:cs typeface="+mn-cs"/>
            </a:rPr>
            <a:t> for automatically entering the current date or the current date and time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TODAY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=TODAY() </a:t>
          </a:r>
          <a:r>
            <a:rPr lang="en-US" sz="1100">
              <a:solidFill>
                <a:srgbClr val="000000"/>
              </a:solidFill>
              <a:latin typeface="+mn-lt"/>
              <a:ea typeface="+mn-ea"/>
              <a:cs typeface="+mn-cs"/>
            </a:rPr>
            <a:t>in any blank cell. (The blank parentheses </a:t>
          </a:r>
          <a:r>
            <a:rPr lang="en-US" sz="1100" i="1">
              <a:solidFill>
                <a:srgbClr val="000000"/>
              </a:solidFill>
              <a:latin typeface="+mn-lt"/>
              <a:ea typeface="+mn-ea"/>
              <a:cs typeface="+mn-cs"/>
            </a:rPr>
            <a:t>are</a:t>
          </a:r>
          <a:r>
            <a:rPr lang="en-US" sz="1100">
              <a:solidFill>
                <a:srgbClr val="000000"/>
              </a:solidFill>
              <a:latin typeface="+mn-lt"/>
              <a:ea typeface="+mn-ea"/>
              <a:cs typeface="+mn-cs"/>
            </a:rPr>
            <a:t> necessary.) It returns the current date. If you open this spreadsheet tomorrow, it will list tomorrow’s date, that is, it will update each day.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NOW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=NOW()</a:t>
          </a:r>
          <a:r>
            <a:rPr lang="en-US" sz="1100">
              <a:solidFill>
                <a:srgbClr val="000000"/>
              </a:solidFill>
              <a:latin typeface="+mn-lt"/>
              <a:ea typeface="+mn-ea"/>
              <a:cs typeface="+mn-cs"/>
            </a:rPr>
            <a:t> in any blank cell. (Again, the blank parentheses </a:t>
          </a:r>
          <a:r>
            <a:rPr lang="en-US" sz="1100" i="1">
              <a:solidFill>
                <a:srgbClr val="000000"/>
              </a:solidFill>
              <a:latin typeface="+mn-lt"/>
              <a:ea typeface="+mn-ea"/>
              <a:cs typeface="+mn-cs"/>
            </a:rPr>
            <a:t>are</a:t>
          </a:r>
          <a:r>
            <a:rPr lang="en-US" sz="1100">
              <a:solidFill>
                <a:srgbClr val="000000"/>
              </a:solidFill>
              <a:latin typeface="+mn-lt"/>
              <a:ea typeface="+mn-ea"/>
              <a:cs typeface="+mn-cs"/>
            </a:rPr>
            <a:t> necessary.) It returns the current date </a:t>
          </a:r>
          <a:r>
            <a:rPr lang="en-US" sz="1100" i="1">
              <a:solidFill>
                <a:srgbClr val="000000"/>
              </a:solidFill>
              <a:latin typeface="+mn-lt"/>
              <a:ea typeface="+mn-ea"/>
              <a:cs typeface="+mn-cs"/>
            </a:rPr>
            <a:t>and</a:t>
          </a:r>
          <a:r>
            <a:rPr lang="en-US" sz="1100">
              <a:solidFill>
                <a:srgbClr val="000000"/>
              </a:solidFill>
              <a:latin typeface="+mn-lt"/>
              <a:ea typeface="+mn-ea"/>
              <a:cs typeface="+mn-cs"/>
            </a:rPr>
            <a:t> time. It is also dynamic, but it won't change until worksheet recalculates.</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Enter the TODAY and NOW functions in the gray cells. Then format the result of NOW as time only—no date. (Scroll</a:t>
          </a:r>
          <a:r>
            <a:rPr lang="en-US" sz="1100" b="0" baseline="0">
              <a:solidFill>
                <a:srgbClr val="000000"/>
              </a:solidFill>
              <a:latin typeface="+mn-lt"/>
              <a:ea typeface="+mn-ea"/>
              <a:cs typeface="+mn-cs"/>
            </a:rPr>
            <a:t> to the right for answers.)</a:t>
          </a:r>
        </a:p>
        <a:p>
          <a:endParaRPr lang="en-US" sz="1100" b="0" baseline="0">
            <a:solidFill>
              <a:srgbClr val="000000"/>
            </a:solidFill>
            <a:latin typeface="+mn-lt"/>
            <a:ea typeface="+mn-ea"/>
            <a:cs typeface="+mn-cs"/>
          </a:endParaRPr>
        </a:p>
        <a:p>
          <a:r>
            <a:rPr lang="en-US" sz="1100" b="0">
              <a:solidFill>
                <a:srgbClr val="000000"/>
              </a:solidFill>
              <a:latin typeface="+mn-lt"/>
              <a:ea typeface="+mn-ea"/>
              <a:cs typeface="+mn-cs"/>
            </a:rPr>
            <a:t>After you have worked a few other exercises in this tutorial, come back to this topic and see whether the time has changed. (You might have to force a recalculation to see the change. You can do this by pressing the F9 key.)</a:t>
          </a:r>
        </a:p>
      </xdr:txBody>
    </xdr:sp>
    <xdr:clientData/>
  </xdr:twoCellAnchor>
  <xdr:twoCellAnchor>
    <xdr:from>
      <xdr:col>30</xdr:col>
      <xdr:colOff>9525</xdr:colOff>
      <xdr:row>8</xdr:row>
      <xdr:rowOff>161925</xdr:rowOff>
    </xdr:from>
    <xdr:to>
      <xdr:col>32</xdr:col>
      <xdr:colOff>28575</xdr:colOff>
      <xdr:row>12</xdr:row>
      <xdr:rowOff>47625</xdr:rowOff>
    </xdr:to>
    <xdr:sp macro="" textlink="">
      <xdr:nvSpPr>
        <xdr:cNvPr id="3" name="TextBox 2">
          <a:extLst>
            <a:ext uri="{FF2B5EF4-FFF2-40B4-BE49-F238E27FC236}">
              <a16:creationId xmlns:a16="http://schemas.microsoft.com/office/drawing/2014/main" id="{00000000-0008-0000-3700-000003000000}"/>
            </a:ext>
          </a:extLst>
        </xdr:cNvPr>
        <xdr:cNvSpPr txBox="1"/>
      </xdr:nvSpPr>
      <xdr:spPr>
        <a:xfrm>
          <a:off x="18297525" y="1685925"/>
          <a:ext cx="1238250" cy="6477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r>
            <a:rPr lang="en-US" sz="1100">
              <a:solidFill>
                <a:srgbClr val="000000"/>
              </a:solidFill>
            </a:rPr>
            <a:t>The value in cell</a:t>
          </a:r>
          <a:r>
            <a:rPr lang="en-US" sz="1100" baseline="0">
              <a:solidFill>
                <a:srgbClr val="000000"/>
              </a:solidFill>
            </a:rPr>
            <a:t> AF8 was </a:t>
          </a:r>
          <a:r>
            <a:rPr lang="en-US" sz="1100" i="1" baseline="0">
              <a:solidFill>
                <a:srgbClr val="000000"/>
              </a:solidFill>
            </a:rPr>
            <a:t>formatted </a:t>
          </a:r>
          <a:r>
            <a:rPr lang="en-US" sz="1100" i="0" baseline="0">
              <a:solidFill>
                <a:srgbClr val="000000"/>
              </a:solidFill>
            </a:rPr>
            <a:t>to show time only, not date and time.</a:t>
          </a:r>
          <a:endParaRPr lang="en-US" sz="1100">
            <a:solidFill>
              <a:srgbClr val="00000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0</xdr:colOff>
      <xdr:row>26</xdr:row>
      <xdr:rowOff>0</xdr:rowOff>
    </xdr:to>
    <xdr:sp macro="" textlink="">
      <xdr:nvSpPr>
        <xdr:cNvPr id="2" name="TextBox 1">
          <a:extLst>
            <a:ext uri="{FF2B5EF4-FFF2-40B4-BE49-F238E27FC236}">
              <a16:creationId xmlns:a16="http://schemas.microsoft.com/office/drawing/2014/main" id="{00000000-0008-0000-3800-000002000000}"/>
            </a:ext>
          </a:extLst>
        </xdr:cNvPr>
        <xdr:cNvSpPr txBox="1"/>
      </xdr:nvSpPr>
      <xdr:spPr>
        <a:xfrm>
          <a:off x="609600" y="381001"/>
          <a:ext cx="4876800" cy="457199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YEAR,</a:t>
          </a:r>
          <a:r>
            <a:rPr lang="en-US" sz="1100" b="1" baseline="0">
              <a:solidFill>
                <a:srgbClr val="000000"/>
              </a:solidFill>
              <a:latin typeface="+mn-lt"/>
              <a:ea typeface="+mn-ea"/>
              <a:cs typeface="+mn-cs"/>
            </a:rPr>
            <a:t> MONTH, DAY, WEEKDAY Functions (Date &amp; Time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If a cell contains a date, it is easy to strip off the year, month, and day with the YEAR, MONTH, and DAY functions. There</a:t>
          </a:r>
          <a:r>
            <a:rPr lang="en-US" sz="1100" baseline="0">
              <a:solidFill>
                <a:srgbClr val="000000"/>
              </a:solidFill>
              <a:latin typeface="+mn-lt"/>
              <a:ea typeface="+mn-ea"/>
              <a:cs typeface="+mn-cs"/>
            </a:rPr>
            <a:t> is also a WEEKDAY function that returns the weekday index, 1 (Sunday) to 7 (Saturday). </a:t>
          </a:r>
          <a:r>
            <a:rPr lang="en-US" sz="1100">
              <a:solidFill>
                <a:srgbClr val="000000"/>
              </a:solidFill>
              <a:latin typeface="+mn-lt"/>
              <a:ea typeface="+mn-ea"/>
              <a:cs typeface="+mn-cs"/>
            </a:rPr>
            <a:t>Each of these functions has a single argument, a date or a reference</a:t>
          </a:r>
          <a:r>
            <a:rPr lang="en-US" sz="1100" baseline="0">
              <a:solidFill>
                <a:srgbClr val="000000"/>
              </a:solidFill>
              <a:latin typeface="+mn-lt"/>
              <a:ea typeface="+mn-ea"/>
              <a:cs typeface="+mn-cs"/>
            </a:rPr>
            <a:t> to a cell containing a date.</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b="0">
              <a:solidFill>
                <a:srgbClr val="000000"/>
              </a:solidFill>
              <a:effectLst/>
              <a:latin typeface="+mn-lt"/>
              <a:ea typeface="+mn-ea"/>
              <a:cs typeface="+mn-cs"/>
            </a:rPr>
            <a:t>Try it! For each date to the right in column K, return the year, month, day, and weekday in columns L-O. (See to the right for answers.)</a:t>
          </a:r>
        </a:p>
        <a:p>
          <a:endParaRPr lang="en-US" sz="1100" b="0">
            <a:solidFill>
              <a:srgbClr val="000000"/>
            </a:solidFill>
            <a:effectLst/>
            <a:latin typeface="+mn-lt"/>
            <a:ea typeface="+mn-ea"/>
            <a:cs typeface="+mn-cs"/>
          </a:endParaRPr>
        </a:p>
        <a:p>
          <a:r>
            <a:rPr lang="en-US" sz="1100" b="0">
              <a:solidFill>
                <a:srgbClr val="000000"/>
              </a:solidFill>
              <a:effectLst/>
              <a:latin typeface="+mn-lt"/>
              <a:ea typeface="+mn-ea"/>
              <a:cs typeface="+mn-cs"/>
            </a:rPr>
            <a:t>You</a:t>
          </a:r>
          <a:r>
            <a:rPr lang="en-US" sz="1100" b="0" baseline="0">
              <a:solidFill>
                <a:srgbClr val="000000"/>
              </a:solidFill>
              <a:effectLst/>
              <a:latin typeface="+mn-lt"/>
              <a:ea typeface="+mn-ea"/>
              <a:cs typeface="+mn-cs"/>
            </a:rPr>
            <a:t> might want the month name, such as September, and the day name, such as Tuesday, rather than numbers. You can do this with custom formatting. To get to custom formatting, right-click on any cell, select Format Cells, and select Custom to bring up the dialog box to the right. For month names, you can enter the code mmm (for three-letter abbreviations) or mmmm (for full month names).  Similarly, you can enter the codes ddd or dddd for days.</a:t>
          </a:r>
        </a:p>
        <a:p>
          <a:endParaRPr lang="en-US" sz="1100" b="0" baseline="0">
            <a:solidFill>
              <a:srgbClr val="000000"/>
            </a:solidFill>
            <a:effectLst/>
            <a:latin typeface="+mn-lt"/>
            <a:ea typeface="+mn-ea"/>
            <a:cs typeface="+mn-cs"/>
          </a:endParaRPr>
        </a:p>
        <a:p>
          <a:r>
            <a:rPr lang="en-US" sz="1100" b="0" baseline="0">
              <a:solidFill>
                <a:srgbClr val="000000"/>
              </a:solidFill>
              <a:effectLst/>
              <a:latin typeface="+mn-lt"/>
              <a:ea typeface="+mn-ea"/>
              <a:cs typeface="+mn-cs"/>
            </a:rPr>
            <a:t>Try it! Copy the values in columns M and O to columns P and Q, respectively. Then custom format the months in column P as mmmm, and custom format the days in column Q as dddd. This serves as an excellent reminder that dates can be formatted in </a:t>
          </a:r>
          <a:r>
            <a:rPr lang="en-US" sz="1100" b="0" i="1" baseline="0">
              <a:solidFill>
                <a:srgbClr val="000000"/>
              </a:solidFill>
              <a:effectLst/>
              <a:latin typeface="+mn-lt"/>
              <a:ea typeface="+mn-ea"/>
              <a:cs typeface="+mn-cs"/>
            </a:rPr>
            <a:t>many </a:t>
          </a:r>
          <a:r>
            <a:rPr lang="en-US" sz="1100" b="0" i="0" baseline="0">
              <a:solidFill>
                <a:srgbClr val="000000"/>
              </a:solidFill>
              <a:effectLst/>
              <a:latin typeface="+mn-lt"/>
              <a:ea typeface="+mn-ea"/>
              <a:cs typeface="+mn-cs"/>
            </a:rPr>
            <a:t>ways.</a:t>
          </a:r>
          <a:endParaRPr lang="en-US" sz="1100">
            <a:solidFill>
              <a:srgbClr val="000000"/>
            </a:solidFill>
            <a:latin typeface="+mn-lt"/>
            <a:ea typeface="+mn-ea"/>
            <a:cs typeface="+mn-cs"/>
          </a:endParaRPr>
        </a:p>
      </xdr:txBody>
    </xdr:sp>
    <xdr:clientData/>
  </xdr:twoCellAnchor>
  <xdr:oneCellAnchor>
    <xdr:from>
      <xdr:col>10</xdr:col>
      <xdr:colOff>0</xdr:colOff>
      <xdr:row>10</xdr:row>
      <xdr:rowOff>0</xdr:rowOff>
    </xdr:from>
    <xdr:ext cx="4991100" cy="4282440"/>
    <xdr:pic>
      <xdr:nvPicPr>
        <xdr:cNvPr id="4" name="Picture 3">
          <a:extLst>
            <a:ext uri="{FF2B5EF4-FFF2-40B4-BE49-F238E27FC236}">
              <a16:creationId xmlns:a16="http://schemas.microsoft.com/office/drawing/2014/main" id="{00000000-0008-0000-3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24525" y="1905000"/>
          <a:ext cx="4991100" cy="428244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30</xdr:row>
      <xdr:rowOff>9526</xdr:rowOff>
    </xdr:to>
    <xdr:sp macro="" textlink="">
      <xdr:nvSpPr>
        <xdr:cNvPr id="2" name="TextBox 1">
          <a:extLst>
            <a:ext uri="{FF2B5EF4-FFF2-40B4-BE49-F238E27FC236}">
              <a16:creationId xmlns:a16="http://schemas.microsoft.com/office/drawing/2014/main" id="{00000000-0008-0000-3900-000002000000}"/>
            </a:ext>
          </a:extLst>
        </xdr:cNvPr>
        <xdr:cNvSpPr txBox="1"/>
      </xdr:nvSpPr>
      <xdr:spPr>
        <a:xfrm>
          <a:off x="609600" y="381000"/>
          <a:ext cx="4876800" cy="534352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DATE Function (Date &amp; Time Category)</a:t>
          </a:r>
        </a:p>
        <a:p>
          <a:endParaRPr lang="en-US" sz="1100" b="1">
            <a:solidFill>
              <a:srgbClr val="000000"/>
            </a:solidFill>
            <a:latin typeface="+mn-lt"/>
            <a:ea typeface="+mn-ea"/>
            <a:cs typeface="+mn-cs"/>
          </a:endParaRPr>
        </a:p>
        <a:p>
          <a:r>
            <a:rPr lang="en-US" sz="1100">
              <a:solidFill>
                <a:srgbClr val="000000"/>
              </a:solidFill>
              <a:latin typeface="+mn-lt"/>
              <a:ea typeface="+mn-ea"/>
              <a:cs typeface="+mn-cs"/>
            </a:rPr>
            <a:t>The DATE function takes three numerical arguments, a year, a</a:t>
          </a:r>
          <a:r>
            <a:rPr lang="en-US" sz="1100" baseline="0">
              <a:solidFill>
                <a:srgbClr val="000000"/>
              </a:solidFill>
              <a:latin typeface="+mn-lt"/>
              <a:ea typeface="+mn-ea"/>
              <a:cs typeface="+mn-cs"/>
            </a:rPr>
            <a:t> month, and a day, and it returns the corresponding date. The important part is that Excel recognizes the result as a date, which you can then format in any date format you like.</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DATE</a:t>
          </a:r>
          <a:r>
            <a:rPr lang="en-US" sz="1100" baseline="0">
              <a:solidFill>
                <a:srgbClr val="000000"/>
              </a:solidFill>
              <a:latin typeface="+mn-lt"/>
              <a:ea typeface="+mn-ea"/>
              <a:cs typeface="+mn-cs"/>
            </a:rPr>
            <a:t> function:</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Enter the formula </a:t>
          </a:r>
          <a:r>
            <a:rPr lang="en-US" sz="1100" b="1" baseline="0">
              <a:solidFill>
                <a:srgbClr val="000000"/>
              </a:solidFill>
              <a:latin typeface="+mn-lt"/>
              <a:ea typeface="+mn-ea"/>
              <a:cs typeface="+mn-cs"/>
            </a:rPr>
            <a:t>=DATE(</a:t>
          </a:r>
          <a:r>
            <a:rPr lang="en-US" sz="1100" b="1" i="1" baseline="0">
              <a:solidFill>
                <a:srgbClr val="000000"/>
              </a:solidFill>
              <a:latin typeface="+mn-lt"/>
              <a:ea typeface="+mn-ea"/>
              <a:cs typeface="+mn-cs"/>
            </a:rPr>
            <a:t>year</a:t>
          </a:r>
          <a:r>
            <a:rPr lang="en-US" sz="1100" b="1" i="0" baseline="0">
              <a:solidFill>
                <a:srgbClr val="000000"/>
              </a:solidFill>
              <a:latin typeface="+mn-lt"/>
              <a:ea typeface="+mn-ea"/>
              <a:cs typeface="+mn-cs"/>
            </a:rPr>
            <a:t>,</a:t>
          </a:r>
          <a:r>
            <a:rPr lang="en-US" sz="1100" b="1" i="1" baseline="0">
              <a:solidFill>
                <a:srgbClr val="000000"/>
              </a:solidFill>
              <a:latin typeface="+mn-lt"/>
              <a:ea typeface="+mn-ea"/>
              <a:cs typeface="+mn-cs"/>
            </a:rPr>
            <a:t>month</a:t>
          </a:r>
          <a:r>
            <a:rPr lang="en-US" sz="1100" b="1" i="0" baseline="0">
              <a:solidFill>
                <a:srgbClr val="000000"/>
              </a:solidFill>
              <a:latin typeface="+mn-lt"/>
              <a:ea typeface="+mn-ea"/>
              <a:cs typeface="+mn-cs"/>
            </a:rPr>
            <a:t>,</a:t>
          </a:r>
          <a:r>
            <a:rPr lang="en-US" sz="1100" b="1" i="1" baseline="0">
              <a:solidFill>
                <a:srgbClr val="000000"/>
              </a:solidFill>
              <a:latin typeface="+mn-lt"/>
              <a:ea typeface="+mn-ea"/>
              <a:cs typeface="+mn-cs"/>
            </a:rPr>
            <a:t>day</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year </a:t>
          </a:r>
          <a:r>
            <a:rPr lang="en-US" sz="1100" b="0" i="0" baseline="0">
              <a:solidFill>
                <a:srgbClr val="000000"/>
              </a:solidFill>
              <a:latin typeface="+mn-lt"/>
              <a:ea typeface="+mn-ea"/>
              <a:cs typeface="+mn-cs"/>
            </a:rPr>
            <a:t>is a 4-digit year, </a:t>
          </a:r>
          <a:r>
            <a:rPr lang="en-US" sz="1100" b="0" i="1" baseline="0">
              <a:solidFill>
                <a:srgbClr val="000000"/>
              </a:solidFill>
              <a:latin typeface="+mn-lt"/>
              <a:ea typeface="+mn-ea"/>
              <a:cs typeface="+mn-cs"/>
            </a:rPr>
            <a:t>month </a:t>
          </a:r>
          <a:r>
            <a:rPr lang="en-US" sz="1100" b="0" i="0" baseline="0">
              <a:solidFill>
                <a:srgbClr val="000000"/>
              </a:solidFill>
              <a:latin typeface="+mn-lt"/>
              <a:ea typeface="+mn-ea"/>
              <a:cs typeface="+mn-cs"/>
            </a:rPr>
            <a:t>is a number from 1 to 12, and </a:t>
          </a:r>
          <a:r>
            <a:rPr lang="en-US" sz="1100" b="0" i="1" baseline="0">
              <a:solidFill>
                <a:srgbClr val="000000"/>
              </a:solidFill>
              <a:latin typeface="+mn-lt"/>
              <a:ea typeface="+mn-ea"/>
              <a:cs typeface="+mn-cs"/>
            </a:rPr>
            <a:t>day</a:t>
          </a:r>
          <a:r>
            <a:rPr lang="en-US" sz="1100" b="0" i="0" baseline="0">
              <a:solidFill>
                <a:srgbClr val="000000"/>
              </a:solidFill>
              <a:latin typeface="+mn-lt"/>
              <a:ea typeface="+mn-ea"/>
              <a:cs typeface="+mn-cs"/>
            </a:rPr>
            <a:t> is a day from 1 to the number of days in the month.</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This function can be very useful for manipulating dates. For example, it can be used to find your next birthday, given your birthdate, as illustrated in cell L8. The formula in cell L8 is a long one, but it is simple logic. This person's next birthday will certainly be on July 22. The only question is whether it will be in the current year or the next year. The IF function checks for this. Note that YEAR(TODAY()) returns the year corresponding to today's date.</a:t>
          </a:r>
        </a:p>
        <a:p>
          <a:endParaRPr lang="en-US" sz="1100" b="0" i="0" baseline="0">
            <a:solidFill>
              <a:srgbClr val="000000"/>
            </a:solidFill>
            <a:latin typeface="+mn-lt"/>
            <a:ea typeface="+mn-ea"/>
            <a:cs typeface="+mn-cs"/>
          </a:endParaRPr>
        </a:p>
        <a:p>
          <a:r>
            <a:rPr lang="en-US" sz="1100" b="1" i="0" baseline="0">
              <a:solidFill>
                <a:srgbClr val="000000"/>
              </a:solidFill>
              <a:latin typeface="+mn-lt"/>
              <a:ea typeface="+mn-ea"/>
              <a:cs typeface="+mn-cs"/>
            </a:rPr>
            <a:t>Tip: </a:t>
          </a:r>
          <a:r>
            <a:rPr lang="en-US" sz="1100" b="0" i="0" baseline="0">
              <a:solidFill>
                <a:srgbClr val="000000"/>
              </a:solidFill>
              <a:latin typeface="+mn-lt"/>
              <a:ea typeface="+mn-ea"/>
              <a:cs typeface="+mn-cs"/>
            </a:rPr>
            <a:t>Depending on the width of your Excel window, you might not be able to see all of the long cell L8 formula in the formula bar. To see long formulas like this one, you can make the formula bar "taller." Just drag the border below the formula bar down.</a:t>
          </a:r>
          <a:endParaRPr lang="en-US" sz="1100" b="1" i="0" baseline="0">
            <a:solidFill>
              <a:srgbClr val="000000"/>
            </a:solidFill>
            <a:latin typeface="+mn-lt"/>
            <a:ea typeface="+mn-ea"/>
            <a:cs typeface="+mn-cs"/>
          </a:endParaRPr>
        </a:p>
        <a:p>
          <a:endParaRPr lang="en-US" sz="1100" b="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Try it! Enter your birthdate in cell K17 and then calculate your current age (as an integer) in cell L17. (Scroll to the right for the answer.)</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xdr:txBody>
    </xdr:sp>
    <xdr:clientData/>
  </xdr:twoCellAnchor>
  <xdr:twoCellAnchor>
    <xdr:from>
      <xdr:col>1</xdr:col>
      <xdr:colOff>0</xdr:colOff>
      <xdr:row>31</xdr:row>
      <xdr:rowOff>0</xdr:rowOff>
    </xdr:from>
    <xdr:to>
      <xdr:col>9</xdr:col>
      <xdr:colOff>0</xdr:colOff>
      <xdr:row>51</xdr:row>
      <xdr:rowOff>1</xdr:rowOff>
    </xdr:to>
    <xdr:sp macro="" textlink="">
      <xdr:nvSpPr>
        <xdr:cNvPr id="3" name="TextBox 2">
          <a:extLst>
            <a:ext uri="{FF2B5EF4-FFF2-40B4-BE49-F238E27FC236}">
              <a16:creationId xmlns:a16="http://schemas.microsoft.com/office/drawing/2014/main" id="{00000000-0008-0000-3900-000003000000}"/>
            </a:ext>
          </a:extLst>
        </xdr:cNvPr>
        <xdr:cNvSpPr txBox="1"/>
      </xdr:nvSpPr>
      <xdr:spPr>
        <a:xfrm>
          <a:off x="609600" y="5905500"/>
          <a:ext cx="4876800" cy="3810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DATEVALUE Function (Date &amp; Time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a:t>
          </a:r>
          <a:r>
            <a:rPr lang="en-US" sz="1100" b="0">
              <a:solidFill>
                <a:srgbClr val="000000"/>
              </a:solidFill>
              <a:latin typeface="+mn-lt"/>
              <a:ea typeface="+mn-ea"/>
              <a:cs typeface="+mn-cs"/>
            </a:rPr>
            <a:t>DATEVALUE</a:t>
          </a:r>
          <a:r>
            <a:rPr lang="en-US" sz="1100">
              <a:solidFill>
                <a:srgbClr val="000000"/>
              </a:solidFill>
              <a:latin typeface="+mn-lt"/>
              <a:ea typeface="+mn-ea"/>
              <a:cs typeface="+mn-cs"/>
            </a:rPr>
            <a:t> function can be a real life-saver. It takes a date stored as </a:t>
          </a:r>
          <a:r>
            <a:rPr lang="en-US" sz="1100" i="1">
              <a:solidFill>
                <a:srgbClr val="000000"/>
              </a:solidFill>
              <a:latin typeface="+mn-lt"/>
              <a:ea typeface="+mn-ea"/>
              <a:cs typeface="+mn-cs"/>
            </a:rPr>
            <a:t>text</a:t>
          </a:r>
          <a:r>
            <a:rPr lang="en-US" sz="1100">
              <a:solidFill>
                <a:srgbClr val="000000"/>
              </a:solidFill>
              <a:latin typeface="+mn-lt"/>
              <a:ea typeface="+mn-ea"/>
              <a:cs typeface="+mn-cs"/>
            </a:rPr>
            <a:t> and returns the corresponding serial value, which you can then format as a date. Why is this important? Suppose you have a lot of data stored in some type of legacy system in your business, and you are somehow able to dump it into Excel. The chances are that all dates will be imported as text. That is, a cell value will look something like 5/20/2001, but Excel won’t recognize it as a date. Without the DATEVALUE function, you would have to retype all of the dates! However, DATEVALUE saves you this mind-numbing work.</a:t>
          </a:r>
          <a:endParaRPr lang="en-US">
            <a:solidFill>
              <a:srgbClr val="000000"/>
            </a:solidFill>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DATEVALUE function:</a:t>
          </a:r>
          <a:endParaRPr lang="en-US">
            <a:solidFill>
              <a:srgbClr val="000000"/>
            </a:solidFill>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=DATEVALUE(</a:t>
          </a:r>
          <a:r>
            <a:rPr lang="en-US" sz="1100" b="1" i="1">
              <a:solidFill>
                <a:srgbClr val="000000"/>
              </a:solidFill>
              <a:latin typeface="+mn-lt"/>
              <a:ea typeface="+mn-ea"/>
              <a:cs typeface="+mn-cs"/>
            </a:rPr>
            <a:t>datetext</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datetext </a:t>
          </a:r>
          <a:r>
            <a:rPr lang="en-US" sz="1100">
              <a:solidFill>
                <a:srgbClr val="000000"/>
              </a:solidFill>
              <a:latin typeface="+mn-lt"/>
              <a:ea typeface="+mn-ea"/>
              <a:cs typeface="+mn-cs"/>
            </a:rPr>
            <a:t>refers to a date stored as text. Then format the result as a date.</a:t>
          </a:r>
          <a:endParaRPr lang="en-US">
            <a:solidFill>
              <a:srgbClr val="000000"/>
            </a:solidFill>
          </a:endParaRP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Create dates in column L corresponding to the text values in column K that happen to look like dates. Then format the results with any date format you prefer. (Scroll to the right for answers.)</a:t>
          </a:r>
          <a:endParaRPr lang="en-US">
            <a:solidFill>
              <a:srgbClr val="000000"/>
            </a:solidFill>
          </a:endParaRPr>
        </a:p>
      </xdr:txBody>
    </xdr:sp>
    <xdr:clientData/>
  </xdr:twoCellAnchor>
  <xdr:twoCellAnchor>
    <xdr:from>
      <xdr:col>30</xdr:col>
      <xdr:colOff>0</xdr:colOff>
      <xdr:row>35</xdr:row>
      <xdr:rowOff>0</xdr:rowOff>
    </xdr:from>
    <xdr:to>
      <xdr:col>32</xdr:col>
      <xdr:colOff>457200</xdr:colOff>
      <xdr:row>38</xdr:row>
      <xdr:rowOff>19050</xdr:rowOff>
    </xdr:to>
    <xdr:sp macro="" textlink="">
      <xdr:nvSpPr>
        <xdr:cNvPr id="4" name="TextBox 3">
          <a:extLst>
            <a:ext uri="{FF2B5EF4-FFF2-40B4-BE49-F238E27FC236}">
              <a16:creationId xmlns:a16="http://schemas.microsoft.com/office/drawing/2014/main" id="{00000000-0008-0000-3900-000004000000}"/>
            </a:ext>
          </a:extLst>
        </xdr:cNvPr>
        <xdr:cNvSpPr txBox="1"/>
      </xdr:nvSpPr>
      <xdr:spPr>
        <a:xfrm>
          <a:off x="18288000" y="6667500"/>
          <a:ext cx="1676400" cy="5905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t"/>
        <a:lstStyle/>
        <a:p>
          <a:r>
            <a:rPr lang="en-US" sz="1100">
              <a:solidFill>
                <a:srgbClr val="000000"/>
              </a:solidFill>
            </a:rPr>
            <a:t>The values in gray</a:t>
          </a:r>
          <a:r>
            <a:rPr lang="en-US" sz="1100" baseline="0">
              <a:solidFill>
                <a:srgbClr val="000000"/>
              </a:solidFill>
            </a:rPr>
            <a:t> could now be </a:t>
          </a:r>
          <a:r>
            <a:rPr lang="en-US" sz="1100" i="1" baseline="0">
              <a:solidFill>
                <a:srgbClr val="000000"/>
              </a:solidFill>
            </a:rPr>
            <a:t>formatted </a:t>
          </a:r>
          <a:r>
            <a:rPr lang="en-US" sz="1100" i="0" baseline="0">
              <a:solidFill>
                <a:srgbClr val="000000"/>
              </a:solidFill>
            </a:rPr>
            <a:t>as dates.</a:t>
          </a:r>
          <a:endParaRPr lang="en-US" sz="1100">
            <a:solidFill>
              <a:srgbClr val="000000"/>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21</xdr:row>
      <xdr:rowOff>0</xdr:rowOff>
    </xdr:to>
    <xdr:sp macro="" textlink="">
      <xdr:nvSpPr>
        <xdr:cNvPr id="2" name="TextBox 1">
          <a:extLst>
            <a:ext uri="{FF2B5EF4-FFF2-40B4-BE49-F238E27FC236}">
              <a16:creationId xmlns:a16="http://schemas.microsoft.com/office/drawing/2014/main" id="{00000000-0008-0000-3A00-000002000000}"/>
            </a:ext>
          </a:extLst>
        </xdr:cNvPr>
        <xdr:cNvSpPr txBox="1"/>
      </xdr:nvSpPr>
      <xdr:spPr>
        <a:xfrm>
          <a:off x="609600" y="381000"/>
          <a:ext cx="4876800" cy="3619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baseline="0">
              <a:solidFill>
                <a:srgbClr val="000000"/>
              </a:solidFill>
              <a:latin typeface="+mn-lt"/>
              <a:ea typeface="+mn-ea"/>
              <a:cs typeface="+mn-cs"/>
            </a:rPr>
            <a:t>MIN, MAX Functions (Statistical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MIN function returns the smallest </a:t>
          </a:r>
          <a:r>
            <a:rPr lang="en-US" sz="1100" i="0">
              <a:solidFill>
                <a:srgbClr val="000000"/>
              </a:solidFill>
              <a:latin typeface="+mn-lt"/>
              <a:ea typeface="+mn-ea"/>
              <a:cs typeface="+mn-cs"/>
            </a:rPr>
            <a:t>numeric</a:t>
          </a:r>
          <a:r>
            <a:rPr lang="en-US" sz="1100" i="0" baseline="0">
              <a:solidFill>
                <a:srgbClr val="000000"/>
              </a:solidFill>
              <a:latin typeface="+mn-lt"/>
              <a:ea typeface="+mn-ea"/>
              <a:cs typeface="+mn-cs"/>
            </a:rPr>
            <a:t> </a:t>
          </a:r>
          <a:r>
            <a:rPr lang="en-US" sz="1100">
              <a:solidFill>
                <a:srgbClr val="000000"/>
              </a:solidFill>
              <a:latin typeface="+mn-lt"/>
              <a:ea typeface="+mn-ea"/>
              <a:cs typeface="+mn-cs"/>
            </a:rPr>
            <a:t>value in a range. Similarly, the MAX function returns the largest numeric value in a range.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MIN and MAX functions: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=MIN(</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a:solidFill>
                <a:srgbClr val="000000"/>
              </a:solidFill>
              <a:latin typeface="+mn-lt"/>
              <a:ea typeface="+mn-ea"/>
              <a:cs typeface="+mn-cs"/>
            </a:rPr>
            <a:t> or </a:t>
          </a:r>
          <a:r>
            <a:rPr lang="en-US" sz="1100" b="1">
              <a:solidFill>
                <a:srgbClr val="000000"/>
              </a:solidFill>
              <a:latin typeface="+mn-lt"/>
              <a:ea typeface="+mn-ea"/>
              <a:cs typeface="+mn-cs"/>
            </a:rPr>
            <a:t>=MAX(</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range</a:t>
          </a:r>
          <a:r>
            <a:rPr lang="en-US" sz="1100">
              <a:solidFill>
                <a:srgbClr val="000000"/>
              </a:solidFill>
              <a:latin typeface="+mn-lt"/>
              <a:ea typeface="+mn-ea"/>
              <a:cs typeface="+mn-cs"/>
            </a:rPr>
            <a:t> is any range. These produce the obvious results: the maximum (or minimum) value in the range. </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Use the MIN and MAX functions to fill in the gray range to the right. (Scroll to the right for answers.)</a:t>
          </a:r>
        </a:p>
        <a:p>
          <a:endParaRPr lang="en-US" sz="1100" b="0">
            <a:solidFill>
              <a:srgbClr val="000000"/>
            </a:solidFill>
            <a:latin typeface="+mn-lt"/>
            <a:ea typeface="+mn-ea"/>
            <a:cs typeface="+mn-cs"/>
          </a:endParaRPr>
        </a:p>
        <a:p>
          <a:r>
            <a:rPr lang="en-US" sz="1100" b="0">
              <a:solidFill>
                <a:srgbClr val="000000"/>
              </a:solidFill>
              <a:latin typeface="+mn-lt"/>
              <a:ea typeface="+mn-ea"/>
              <a:cs typeface="+mn-cs"/>
            </a:rPr>
            <a:t>Note that MIN</a:t>
          </a:r>
          <a:r>
            <a:rPr lang="en-US" sz="1100" b="0" baseline="0">
              <a:solidFill>
                <a:srgbClr val="000000"/>
              </a:solidFill>
              <a:latin typeface="+mn-lt"/>
              <a:ea typeface="+mn-ea"/>
              <a:cs typeface="+mn-cs"/>
            </a:rPr>
            <a:t> and MAX work only on numeric data. If you have a list of names, you might expect MIN and MAX to return the first and last names in alphabetical order, but unfortunately they don't. (There are two other functions called MINA and MAXA, but they don't appear to be very useful.)</a:t>
          </a:r>
          <a:endParaRPr lang="en-US" sz="1100" b="0">
            <a:solidFill>
              <a:srgbClr val="000000"/>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238124</xdr:colOff>
      <xdr:row>2</xdr:row>
      <xdr:rowOff>2</xdr:rowOff>
    </xdr:from>
    <xdr:to>
      <xdr:col>8</xdr:col>
      <xdr:colOff>790574</xdr:colOff>
      <xdr:row>17</xdr:row>
      <xdr:rowOff>38100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238124" y="381002"/>
          <a:ext cx="5286375" cy="2895598"/>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File Menu</a:t>
          </a:r>
        </a:p>
        <a:p>
          <a:endParaRPr lang="en-US" sz="1100">
            <a:solidFill>
              <a:srgbClr val="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Just as users </a:t>
          </a:r>
          <a:r>
            <a:rPr lang="en-US" sz="1100" baseline="0">
              <a:solidFill>
                <a:srgbClr val="000000"/>
              </a:solidFill>
              <a:effectLst/>
              <a:latin typeface="+mn-lt"/>
              <a:ea typeface="+mn-ea"/>
              <a:cs typeface="+mn-cs"/>
            </a:rPr>
            <a:t>were getting used to the Office button in Office 2007 for getting into "backstage view," Microsoft replaced it with the File menu in Office 2010, and this has remained in later versions. The File menu in Excel 2016 leads to slightly different options than in earlier versions, as shown to the right. In each of these versions of Excel, the File menu (or Office button) takes you to the backstage view where you can perform file operations, and it is where you can open the Excel Options dialog box. </a:t>
          </a:r>
          <a:r>
            <a:rPr lang="en-US" sz="1100" baseline="0">
              <a:solidFill>
                <a:srgbClr val="000000"/>
              </a:solidFill>
            </a:rPr>
            <a:t>There are too many options to explain here, so it is best to experiment. You shouldn't have any trouble finding what you want. For example, to see exactly which version of Excel you have, click the Account option.</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rgbClr val="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rPr>
            <a:t>To leave backstage view, simply click the back arrow at the top left.</a:t>
          </a:r>
        </a:p>
      </xdr:txBody>
    </xdr:sp>
    <xdr:clientData/>
  </xdr:twoCellAnchor>
  <xdr:twoCellAnchor editAs="oneCell">
    <xdr:from>
      <xdr:col>10</xdr:col>
      <xdr:colOff>0</xdr:colOff>
      <xdr:row>3</xdr:row>
      <xdr:rowOff>0</xdr:rowOff>
    </xdr:from>
    <xdr:to>
      <xdr:col>21</xdr:col>
      <xdr:colOff>600075</xdr:colOff>
      <xdr:row>27</xdr:row>
      <xdr:rowOff>53324</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81725" y="571500"/>
          <a:ext cx="7305675" cy="462532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19</xdr:row>
      <xdr:rowOff>190499</xdr:rowOff>
    </xdr:to>
    <xdr:sp macro="" textlink="">
      <xdr:nvSpPr>
        <xdr:cNvPr id="2" name="TextBox 1">
          <a:extLst>
            <a:ext uri="{FF2B5EF4-FFF2-40B4-BE49-F238E27FC236}">
              <a16:creationId xmlns:a16="http://schemas.microsoft.com/office/drawing/2014/main" id="{00000000-0008-0000-3B00-000002000000}"/>
            </a:ext>
          </a:extLst>
        </xdr:cNvPr>
        <xdr:cNvSpPr txBox="1"/>
      </xdr:nvSpPr>
      <xdr:spPr>
        <a:xfrm>
          <a:off x="238125" y="381000"/>
          <a:ext cx="5029200" cy="342899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MEDIAN Function (Statistical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median is the middle value in a set of</a:t>
          </a:r>
          <a:r>
            <a:rPr lang="en-US" sz="1100" i="1">
              <a:solidFill>
                <a:srgbClr val="000000"/>
              </a:solidFill>
              <a:latin typeface="+mn-lt"/>
              <a:ea typeface="+mn-ea"/>
              <a:cs typeface="+mn-cs"/>
            </a:rPr>
            <a:t> n </a:t>
          </a:r>
          <a:r>
            <a:rPr lang="en-US" sz="1100">
              <a:solidFill>
                <a:srgbClr val="000000"/>
              </a:solidFill>
              <a:latin typeface="+mn-lt"/>
              <a:ea typeface="+mn-ea"/>
              <a:cs typeface="+mn-cs"/>
            </a:rPr>
            <a:t>numbers, in the sense that half are above it and half are below it. More precisely, when the values are sorted in increasing order, it is the middle value if </a:t>
          </a:r>
          <a:r>
            <a:rPr lang="en-US" sz="1100" i="1">
              <a:solidFill>
                <a:srgbClr val="000000"/>
              </a:solidFill>
              <a:latin typeface="+mn-lt"/>
              <a:ea typeface="+mn-ea"/>
              <a:cs typeface="+mn-cs"/>
            </a:rPr>
            <a:t>n </a:t>
          </a:r>
          <a:r>
            <a:rPr lang="en-US" sz="1100">
              <a:solidFill>
                <a:srgbClr val="000000"/>
              </a:solidFill>
              <a:latin typeface="+mn-lt"/>
              <a:ea typeface="+mn-ea"/>
              <a:cs typeface="+mn-cs"/>
            </a:rPr>
            <a:t>is odd, and it is the average of the two middle values if </a:t>
          </a:r>
          <a:r>
            <a:rPr lang="en-US" sz="1100" i="1">
              <a:solidFill>
                <a:srgbClr val="000000"/>
              </a:solidFill>
              <a:latin typeface="+mn-lt"/>
              <a:ea typeface="+mn-ea"/>
              <a:cs typeface="+mn-cs"/>
            </a:rPr>
            <a:t>n </a:t>
          </a:r>
          <a:r>
            <a:rPr lang="en-US" sz="1100">
              <a:solidFill>
                <a:srgbClr val="000000"/>
              </a:solidFill>
              <a:latin typeface="+mn-lt"/>
              <a:ea typeface="+mn-ea"/>
              <a:cs typeface="+mn-cs"/>
            </a:rPr>
            <a:t>is even. Fortunately, Excel takes care of the details with the MEDIAN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MEDIAN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=MEDIAN(</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range </a:t>
          </a:r>
          <a:r>
            <a:rPr lang="en-US" sz="1100">
              <a:solidFill>
                <a:srgbClr val="000000"/>
              </a:solidFill>
              <a:latin typeface="+mn-lt"/>
              <a:ea typeface="+mn-ea"/>
              <a:cs typeface="+mn-cs"/>
            </a:rPr>
            <a:t>is any numeric range.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Note that if </a:t>
          </a:r>
          <a:r>
            <a:rPr lang="en-US" sz="1100" i="1">
              <a:solidFill>
                <a:srgbClr val="000000"/>
              </a:solidFill>
              <a:latin typeface="+mn-lt"/>
              <a:ea typeface="+mn-ea"/>
              <a:cs typeface="+mn-cs"/>
            </a:rPr>
            <a:t>range</a:t>
          </a:r>
          <a:r>
            <a:rPr lang="en-US" sz="1100">
              <a:solidFill>
                <a:srgbClr val="000000"/>
              </a:solidFill>
              <a:latin typeface="+mn-lt"/>
              <a:ea typeface="+mn-ea"/>
              <a:cs typeface="+mn-cs"/>
            </a:rPr>
            <a:t> contains labels or blank cells, these are ignored when calculating the median. This is also true for the other statistical functions. </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Find the median of the data in column K. Does it equal the average? Why or why not? (Scroll to the right for answers</a:t>
          </a:r>
          <a:r>
            <a:rPr lang="en-US" sz="1100" b="0" baseline="0">
              <a:solidFill>
                <a:srgbClr val="000000"/>
              </a:solidFill>
              <a:latin typeface="+mn-lt"/>
              <a:ea typeface="+mn-ea"/>
              <a:cs typeface="+mn-cs"/>
            </a:rPr>
            <a:t>.)</a:t>
          </a:r>
          <a:endParaRPr lang="en-US" sz="1100" b="0">
            <a:solidFill>
              <a:srgbClr val="000000"/>
            </a:solidFill>
            <a:latin typeface="+mn-lt"/>
            <a:ea typeface="+mn-ea"/>
            <a:cs typeface="+mn-cs"/>
          </a:endParaRPr>
        </a:p>
      </xdr:txBody>
    </xdr:sp>
    <xdr:clientData/>
  </xdr:twoCellAnchor>
  <xdr:twoCellAnchor>
    <xdr:from>
      <xdr:col>1</xdr:col>
      <xdr:colOff>0</xdr:colOff>
      <xdr:row>21</xdr:row>
      <xdr:rowOff>0</xdr:rowOff>
    </xdr:from>
    <xdr:to>
      <xdr:col>9</xdr:col>
      <xdr:colOff>0</xdr:colOff>
      <xdr:row>45</xdr:row>
      <xdr:rowOff>0</xdr:rowOff>
    </xdr:to>
    <xdr:sp macro="" textlink="">
      <xdr:nvSpPr>
        <xdr:cNvPr id="3" name="TextBox 2">
          <a:extLst>
            <a:ext uri="{FF2B5EF4-FFF2-40B4-BE49-F238E27FC236}">
              <a16:creationId xmlns:a16="http://schemas.microsoft.com/office/drawing/2014/main" id="{00000000-0008-0000-3B00-000003000000}"/>
            </a:ext>
          </a:extLst>
        </xdr:cNvPr>
        <xdr:cNvSpPr txBox="1"/>
      </xdr:nvSpPr>
      <xdr:spPr>
        <a:xfrm>
          <a:off x="238125" y="4000500"/>
          <a:ext cx="5029200" cy="4572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QUARTILE Function (Statistical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values in a data set are often ranked</a:t>
          </a:r>
          <a:r>
            <a:rPr lang="en-US" sz="1100" baseline="0">
              <a:solidFill>
                <a:srgbClr val="000000"/>
              </a:solidFill>
              <a:latin typeface="+mn-lt"/>
              <a:ea typeface="+mn-ea"/>
              <a:cs typeface="+mn-cs"/>
            </a:rPr>
            <a:t> </a:t>
          </a:r>
          <a:r>
            <a:rPr lang="en-US" sz="1100">
              <a:solidFill>
                <a:srgbClr val="000000"/>
              </a:solidFill>
              <a:latin typeface="+mn-lt"/>
              <a:ea typeface="+mn-ea"/>
              <a:cs typeface="+mn-cs"/>
            </a:rPr>
            <a:t>in some way. For example, if you take the SAT exam to get into college, you learn your ranking by a percentile. If you are at the 85</a:t>
          </a:r>
          <a:r>
            <a:rPr lang="en-US" sz="1100" baseline="30000">
              <a:solidFill>
                <a:srgbClr val="000000"/>
              </a:solidFill>
              <a:latin typeface="+mn-lt"/>
              <a:ea typeface="+mn-ea"/>
              <a:cs typeface="+mn-cs"/>
            </a:rPr>
            <a:t>th</a:t>
          </a:r>
          <a:r>
            <a:rPr lang="en-US" sz="1100">
              <a:solidFill>
                <a:srgbClr val="000000"/>
              </a:solidFill>
              <a:latin typeface="+mn-lt"/>
              <a:ea typeface="+mn-ea"/>
              <a:cs typeface="+mn-cs"/>
            </a:rPr>
            <a:t> percentile, you know that 85% of all people scored lower than you, and only 15% scored higher. Excel has two useful functions for finding this type of information: PERCENTILE and QUARTILE.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QUARTILE function is the easiest to understand. Imagine that you have 1000 scores. You sort them from low to high and then divide them into four sets of 250 scores each, where the first set contains the smallest scores, the second set contains the next smallest scores, and so on. The first, second, and third quartiles are the breakpoints between these sets. For example, 25% of the scores are below the first quartile, and 75% are above it. By definition, the second quartile is the median.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QUARTILE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=QUARTILE(</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b="1" i="1">
              <a:solidFill>
                <a:srgbClr val="000000"/>
              </a:solidFill>
              <a:latin typeface="+mn-lt"/>
              <a:ea typeface="+mn-ea"/>
              <a:cs typeface="+mn-cs"/>
            </a:rPr>
            <a:t>k</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k </a:t>
          </a:r>
          <a:r>
            <a:rPr lang="en-US" sz="1100">
              <a:solidFill>
                <a:srgbClr val="000000"/>
              </a:solidFill>
              <a:latin typeface="+mn-lt"/>
              <a:ea typeface="+mn-ea"/>
              <a:cs typeface="+mn-cs"/>
            </a:rPr>
            <a:t>is 1, 2, or 3. For example, if you enter 3 for </a:t>
          </a:r>
          <a:r>
            <a:rPr lang="en-US" sz="1100" i="1">
              <a:solidFill>
                <a:srgbClr val="000000"/>
              </a:solidFill>
              <a:latin typeface="+mn-lt"/>
              <a:ea typeface="+mn-ea"/>
              <a:cs typeface="+mn-cs"/>
            </a:rPr>
            <a:t>k</a:t>
          </a:r>
          <a:r>
            <a:rPr lang="en-US" sz="1100">
              <a:solidFill>
                <a:srgbClr val="000000"/>
              </a:solidFill>
              <a:latin typeface="+mn-lt"/>
              <a:ea typeface="+mn-ea"/>
              <a:cs typeface="+mn-cs"/>
            </a:rPr>
            <a:t>, you get the third quartile.</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Find all three quartiles, Q1, Q2, and Q3, for the data in column K. </a:t>
          </a:r>
        </a:p>
      </xdr:txBody>
    </xdr:sp>
    <xdr:clientData/>
  </xdr:twoCellAnchor>
  <xdr:twoCellAnchor>
    <xdr:from>
      <xdr:col>1</xdr:col>
      <xdr:colOff>0</xdr:colOff>
      <xdr:row>46</xdr:row>
      <xdr:rowOff>0</xdr:rowOff>
    </xdr:from>
    <xdr:to>
      <xdr:col>9</xdr:col>
      <xdr:colOff>0</xdr:colOff>
      <xdr:row>63</xdr:row>
      <xdr:rowOff>0</xdr:rowOff>
    </xdr:to>
    <xdr:sp macro="" textlink="">
      <xdr:nvSpPr>
        <xdr:cNvPr id="4" name="TextBox 3">
          <a:extLst>
            <a:ext uri="{FF2B5EF4-FFF2-40B4-BE49-F238E27FC236}">
              <a16:creationId xmlns:a16="http://schemas.microsoft.com/office/drawing/2014/main" id="{00000000-0008-0000-3B00-000004000000}"/>
            </a:ext>
          </a:extLst>
        </xdr:cNvPr>
        <xdr:cNvSpPr txBox="1"/>
      </xdr:nvSpPr>
      <xdr:spPr>
        <a:xfrm>
          <a:off x="238125" y="8763000"/>
          <a:ext cx="5029200" cy="3238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PERCENTILE</a:t>
          </a:r>
          <a:r>
            <a:rPr lang="en-US" sz="1100" b="1" baseline="0">
              <a:solidFill>
                <a:srgbClr val="000000"/>
              </a:solidFill>
              <a:latin typeface="+mn-lt"/>
              <a:ea typeface="+mn-ea"/>
              <a:cs typeface="+mn-cs"/>
            </a:rPr>
            <a:t> Function (Statistical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PERCENTILE function takes any percentage, expressed as a decimal number from 0 to 1, and it returns the value such that the given percentage of all values is below this value. For example, if the percentage is 10% (0.10) and the PERCENTILE function returns 45, you know that 10% of all values in the data set are below 45 and 90% are above it.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PERCENTILE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=PERCENTILE(</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b="1" i="1">
              <a:solidFill>
                <a:srgbClr val="000000"/>
              </a:solidFill>
              <a:latin typeface="+mn-lt"/>
              <a:ea typeface="+mn-ea"/>
              <a:cs typeface="+mn-cs"/>
            </a:rPr>
            <a:t>pct</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pct </a:t>
          </a:r>
          <a:r>
            <a:rPr lang="en-US" sz="1100">
              <a:solidFill>
                <a:srgbClr val="000000"/>
              </a:solidFill>
              <a:latin typeface="+mn-lt"/>
              <a:ea typeface="+mn-ea"/>
              <a:cs typeface="+mn-cs"/>
            </a:rPr>
            <a:t>is any percentage expressed as a decimal between 0 and</a:t>
          </a:r>
          <a:r>
            <a:rPr lang="en-US" sz="1100" baseline="0">
              <a:solidFill>
                <a:srgbClr val="000000"/>
              </a:solidFill>
              <a:latin typeface="+mn-lt"/>
              <a:ea typeface="+mn-ea"/>
              <a:cs typeface="+mn-cs"/>
            </a:rPr>
            <a:t> 1</a:t>
          </a:r>
          <a:r>
            <a:rPr lang="en-US" sz="1100">
              <a:solidFill>
                <a:srgbClr val="000000"/>
              </a:solidFill>
              <a:latin typeface="+mn-lt"/>
              <a:ea typeface="+mn-ea"/>
              <a:cs typeface="+mn-cs"/>
            </a:rPr>
            <a:t>, such as 0.10 for 10%.</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Find the requested percentiles for the data in column K. For example, P10 indicates the 10th percentile. Do you see the relationship between the quartiles and certain percentiles? </a:t>
          </a:r>
        </a:p>
        <a:p>
          <a:endParaRPr lang="en-US" sz="1100">
            <a:solidFill>
              <a:srgbClr val="000000"/>
            </a:solidFill>
            <a:latin typeface="+mn-lt"/>
            <a:ea typeface="+mn-ea"/>
            <a:cs typeface="+mn-cs"/>
          </a:endParaRPr>
        </a:p>
      </xdr:txBody>
    </xdr:sp>
    <xdr:clientData/>
  </xdr:twoCellAnchor>
  <xdr:twoCellAnchor>
    <xdr:from>
      <xdr:col>1</xdr:col>
      <xdr:colOff>0</xdr:colOff>
      <xdr:row>64</xdr:row>
      <xdr:rowOff>0</xdr:rowOff>
    </xdr:from>
    <xdr:to>
      <xdr:col>9</xdr:col>
      <xdr:colOff>0</xdr:colOff>
      <xdr:row>80</xdr:row>
      <xdr:rowOff>7620</xdr:rowOff>
    </xdr:to>
    <xdr:sp macro="" textlink="">
      <xdr:nvSpPr>
        <xdr:cNvPr id="5" name="TextBox 4">
          <a:extLst>
            <a:ext uri="{FF2B5EF4-FFF2-40B4-BE49-F238E27FC236}">
              <a16:creationId xmlns:a16="http://schemas.microsoft.com/office/drawing/2014/main" id="{00000000-0008-0000-3B00-000005000000}"/>
            </a:ext>
          </a:extLst>
        </xdr:cNvPr>
        <xdr:cNvSpPr txBox="1"/>
      </xdr:nvSpPr>
      <xdr:spPr>
        <a:xfrm>
          <a:off x="238125" y="12192000"/>
          <a:ext cx="5029200" cy="305562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Technical</a:t>
          </a:r>
          <a:r>
            <a:rPr lang="en-US" sz="1100" b="1" baseline="0">
              <a:solidFill>
                <a:srgbClr val="000000"/>
              </a:solidFill>
              <a:latin typeface="+mn-lt"/>
              <a:ea typeface="+mn-ea"/>
              <a:cs typeface="+mn-cs"/>
            </a:rPr>
            <a:t> Note About QUARTILE and PERCENTILE Functions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QUARTILE and PERCENTILE functions are typically used on data sets with a large number of values. If they are used on a very small data set, you might be surprised at the results. In fact, you might even disagree with them. For example, if the data set has the five values 10, 20, 30, 40, and 50, Excel’s PERCENTILE function indicates that the 10</a:t>
          </a:r>
          <a:r>
            <a:rPr lang="en-US" sz="1100" baseline="30000">
              <a:solidFill>
                <a:srgbClr val="000000"/>
              </a:solidFill>
              <a:latin typeface="+mn-lt"/>
              <a:ea typeface="+mn-ea"/>
              <a:cs typeface="+mn-cs"/>
            </a:rPr>
            <a:t>th</a:t>
          </a:r>
          <a:r>
            <a:rPr lang="en-US" sz="1100">
              <a:solidFill>
                <a:srgbClr val="000000"/>
              </a:solidFill>
              <a:latin typeface="+mn-lt"/>
              <a:ea typeface="+mn-ea"/>
              <a:cs typeface="+mn-cs"/>
            </a:rPr>
            <a:t> percentile is 14. This is certainly not a very intuitive answer, and you might disagree with it, but why anyone would want the 10</a:t>
          </a:r>
          <a:r>
            <a:rPr lang="en-US" sz="1100" baseline="30000">
              <a:solidFill>
                <a:srgbClr val="000000"/>
              </a:solidFill>
              <a:latin typeface="+mn-lt"/>
              <a:ea typeface="+mn-ea"/>
              <a:cs typeface="+mn-cs"/>
            </a:rPr>
            <a:t>th</a:t>
          </a:r>
          <a:r>
            <a:rPr lang="en-US" sz="1100">
              <a:solidFill>
                <a:srgbClr val="000000"/>
              </a:solidFill>
              <a:latin typeface="+mn-lt"/>
              <a:ea typeface="+mn-ea"/>
              <a:cs typeface="+mn-cs"/>
            </a:rPr>
            <a:t> percentile of a five-value data set in the first place?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In any case, Microsoft</a:t>
          </a:r>
          <a:r>
            <a:rPr lang="en-US" sz="1100" baseline="0">
              <a:solidFill>
                <a:srgbClr val="000000"/>
              </a:solidFill>
              <a:latin typeface="+mn-lt"/>
              <a:ea typeface="+mn-ea"/>
              <a:cs typeface="+mn-cs"/>
            </a:rPr>
            <a:t> introduced the functions </a:t>
          </a:r>
          <a:r>
            <a:rPr lang="en-US" sz="1100" b="1" baseline="0">
              <a:solidFill>
                <a:srgbClr val="000000"/>
              </a:solidFill>
              <a:latin typeface="+mn-lt"/>
              <a:ea typeface="+mn-ea"/>
              <a:cs typeface="+mn-cs"/>
            </a:rPr>
            <a:t>QUARTILE.INC</a:t>
          </a:r>
          <a:r>
            <a:rPr lang="en-US" sz="1100" baseline="0">
              <a:solidFill>
                <a:srgbClr val="000000"/>
              </a:solidFill>
              <a:latin typeface="+mn-lt"/>
              <a:ea typeface="+mn-ea"/>
              <a:cs typeface="+mn-cs"/>
            </a:rPr>
            <a:t>, </a:t>
          </a:r>
          <a:r>
            <a:rPr lang="en-US" sz="1100" b="1" baseline="0">
              <a:solidFill>
                <a:srgbClr val="000000"/>
              </a:solidFill>
              <a:latin typeface="+mn-lt"/>
              <a:ea typeface="+mn-ea"/>
              <a:cs typeface="+mn-cs"/>
            </a:rPr>
            <a:t>QUARTILE.EXC</a:t>
          </a:r>
          <a:r>
            <a:rPr lang="en-US" sz="1100" baseline="0">
              <a:solidFill>
                <a:srgbClr val="000000"/>
              </a:solidFill>
              <a:latin typeface="+mn-lt"/>
              <a:ea typeface="+mn-ea"/>
              <a:cs typeface="+mn-cs"/>
            </a:rPr>
            <a:t>, </a:t>
          </a:r>
          <a:r>
            <a:rPr lang="en-US" sz="1100" b="1" baseline="0">
              <a:solidFill>
                <a:srgbClr val="000000"/>
              </a:solidFill>
              <a:latin typeface="+mn-lt"/>
              <a:ea typeface="+mn-ea"/>
              <a:cs typeface="+mn-cs"/>
            </a:rPr>
            <a:t>PERCENTILE.INC</a:t>
          </a:r>
          <a:r>
            <a:rPr lang="en-US" sz="1100" baseline="0">
              <a:solidFill>
                <a:srgbClr val="000000"/>
              </a:solidFill>
              <a:latin typeface="+mn-lt"/>
              <a:ea typeface="+mn-ea"/>
              <a:cs typeface="+mn-cs"/>
            </a:rPr>
            <a:t>, and </a:t>
          </a:r>
          <a:r>
            <a:rPr lang="en-US" sz="1100" b="1" baseline="0">
              <a:solidFill>
                <a:srgbClr val="000000"/>
              </a:solidFill>
              <a:latin typeface="+mn-lt"/>
              <a:ea typeface="+mn-ea"/>
              <a:cs typeface="+mn-cs"/>
            </a:rPr>
            <a:t>PERCENTILE.EXC</a:t>
          </a:r>
          <a:r>
            <a:rPr lang="en-US" sz="1100" baseline="0">
              <a:solidFill>
                <a:srgbClr val="000000"/>
              </a:solidFill>
              <a:latin typeface="+mn-lt"/>
              <a:ea typeface="+mn-ea"/>
              <a:cs typeface="+mn-cs"/>
            </a:rPr>
            <a:t> in Excel 2010. The INC versions are identical to the original QUARTILE and PERCENTILE function (which still work fine). The EXC versions were evidently added to work better on small data sets. You can go to online help for further details.</a:t>
          </a:r>
          <a:endParaRPr lang="en-US">
            <a:solidFill>
              <a:srgbClr val="000000"/>
            </a:solidFill>
          </a:endParaRPr>
        </a:p>
        <a:p>
          <a:endParaRPr lang="en-US" sz="1100">
            <a:solidFill>
              <a:srgbClr val="000000"/>
            </a:solidFill>
            <a:latin typeface="+mn-lt"/>
            <a:ea typeface="+mn-ea"/>
            <a:cs typeface="+mn-cs"/>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0</xdr:colOff>
      <xdr:row>1</xdr:row>
      <xdr:rowOff>190498</xdr:rowOff>
    </xdr:from>
    <xdr:to>
      <xdr:col>9</xdr:col>
      <xdr:colOff>0</xdr:colOff>
      <xdr:row>43</xdr:row>
      <xdr:rowOff>0</xdr:rowOff>
    </xdr:to>
    <xdr:sp macro="" textlink="">
      <xdr:nvSpPr>
        <xdr:cNvPr id="2" name="TextBox 1">
          <a:extLst>
            <a:ext uri="{FF2B5EF4-FFF2-40B4-BE49-F238E27FC236}">
              <a16:creationId xmlns:a16="http://schemas.microsoft.com/office/drawing/2014/main" id="{00000000-0008-0000-3C00-000002000000}"/>
            </a:ext>
          </a:extLst>
        </xdr:cNvPr>
        <xdr:cNvSpPr txBox="1"/>
      </xdr:nvSpPr>
      <xdr:spPr>
        <a:xfrm>
          <a:off x="238125" y="380998"/>
          <a:ext cx="4876800" cy="7810502"/>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STDEV</a:t>
          </a:r>
          <a:r>
            <a:rPr lang="en-US" sz="1100" b="1" baseline="0">
              <a:solidFill>
                <a:srgbClr val="000000"/>
              </a:solidFill>
              <a:latin typeface="+mn-lt"/>
              <a:ea typeface="+mn-ea"/>
              <a:cs typeface="+mn-cs"/>
            </a:rPr>
            <a:t> and VAR Functions (Statistical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Excel has a number of other statistical functions, including those for measuring the amount of variability in a set of numbers. The most widely used measures of variability are </a:t>
          </a:r>
          <a:r>
            <a:rPr lang="en-US" sz="1100" i="1">
              <a:solidFill>
                <a:srgbClr val="000000"/>
              </a:solidFill>
              <a:latin typeface="+mn-lt"/>
              <a:ea typeface="+mn-ea"/>
              <a:cs typeface="+mn-cs"/>
            </a:rPr>
            <a:t>variance</a:t>
          </a:r>
          <a:r>
            <a:rPr lang="en-US" sz="1100">
              <a:solidFill>
                <a:srgbClr val="000000"/>
              </a:solidFill>
              <a:latin typeface="+mn-lt"/>
              <a:ea typeface="+mn-ea"/>
              <a:cs typeface="+mn-cs"/>
            </a:rPr>
            <a:t> and </a:t>
          </a:r>
          <a:r>
            <a:rPr lang="en-US" sz="1100" i="1">
              <a:solidFill>
                <a:srgbClr val="000000"/>
              </a:solidFill>
              <a:latin typeface="+mn-lt"/>
              <a:ea typeface="+mn-ea"/>
              <a:cs typeface="+mn-cs"/>
            </a:rPr>
            <a:t>standard deviation</a:t>
          </a:r>
          <a:r>
            <a:rPr lang="en-US" sz="1100">
              <a:solidFill>
                <a:srgbClr val="000000"/>
              </a:solidFill>
              <a:latin typeface="+mn-lt"/>
              <a:ea typeface="+mn-ea"/>
              <a:cs typeface="+mn-cs"/>
            </a:rPr>
            <a:t>, and Excel implements these with the VAR and STDEV functions. (These functions calculate the </a:t>
          </a:r>
          <a:r>
            <a:rPr lang="en-US" sz="1100" i="1">
              <a:solidFill>
                <a:srgbClr val="000000"/>
              </a:solidFill>
              <a:latin typeface="+mn-lt"/>
              <a:ea typeface="+mn-ea"/>
              <a:cs typeface="+mn-cs"/>
            </a:rPr>
            <a:t>sample </a:t>
          </a:r>
          <a:r>
            <a:rPr lang="en-US" sz="1100">
              <a:solidFill>
                <a:srgbClr val="000000"/>
              </a:solidFill>
              <a:latin typeface="+mn-lt"/>
              <a:ea typeface="+mn-ea"/>
              <a:cs typeface="+mn-cs"/>
            </a:rPr>
            <a:t>variance and </a:t>
          </a:r>
          <a:r>
            <a:rPr lang="en-US" sz="1100" i="1">
              <a:solidFill>
                <a:srgbClr val="000000"/>
              </a:solidFill>
              <a:latin typeface="+mn-lt"/>
              <a:ea typeface="+mn-ea"/>
              <a:cs typeface="+mn-cs"/>
            </a:rPr>
            <a:t>sample </a:t>
          </a:r>
          <a:r>
            <a:rPr lang="en-US" sz="1100">
              <a:solidFill>
                <a:srgbClr val="000000"/>
              </a:solidFill>
              <a:latin typeface="+mn-lt"/>
              <a:ea typeface="+mn-ea"/>
              <a:cs typeface="+mn-cs"/>
            </a:rPr>
            <a:t>standard deviation. There are similar functions, VARP and STDEVP, for calculating the </a:t>
          </a:r>
          <a:r>
            <a:rPr lang="en-US" sz="1100" i="1">
              <a:solidFill>
                <a:srgbClr val="000000"/>
              </a:solidFill>
              <a:latin typeface="+mn-lt"/>
              <a:ea typeface="+mn-ea"/>
              <a:cs typeface="+mn-cs"/>
            </a:rPr>
            <a:t>population </a:t>
          </a:r>
          <a:r>
            <a:rPr lang="en-US" sz="1100">
              <a:solidFill>
                <a:srgbClr val="000000"/>
              </a:solidFill>
              <a:latin typeface="+mn-lt"/>
              <a:ea typeface="+mn-ea"/>
              <a:cs typeface="+mn-cs"/>
            </a:rPr>
            <a:t>variance and </a:t>
          </a:r>
          <a:r>
            <a:rPr lang="en-US" sz="1100" i="1">
              <a:solidFill>
                <a:srgbClr val="000000"/>
              </a:solidFill>
              <a:latin typeface="+mn-lt"/>
              <a:ea typeface="+mn-ea"/>
              <a:cs typeface="+mn-cs"/>
            </a:rPr>
            <a:t>population </a:t>
          </a:r>
          <a:r>
            <a:rPr lang="en-US" sz="1100">
              <a:solidFill>
                <a:srgbClr val="000000"/>
              </a:solidFill>
              <a:latin typeface="+mn-lt"/>
              <a:ea typeface="+mn-ea"/>
              <a:cs typeface="+mn-cs"/>
            </a:rPr>
            <a:t>standard deviation. For large data sets—over 100 values, say—the sample and population measures are practically the same.)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variance is essentially the average of the squared deviations from the mean, and the standard deviation is the square root of the variance. Each measures variability, but standard deviation is easier to understand because it is expressed in the same units as the data—dollars, for example. In addition, many data sets have the property that about 68% of the data are within one standard deviation of the mean, about 95% of the data are within two standard deviations of the mean, and virtually all of the data are within three standard deviations of the mean. These "empirical"</a:t>
          </a:r>
          <a:r>
            <a:rPr lang="en-US" sz="1100" baseline="0">
              <a:solidFill>
                <a:srgbClr val="000000"/>
              </a:solidFill>
              <a:latin typeface="+mn-lt"/>
              <a:ea typeface="+mn-ea"/>
              <a:cs typeface="+mn-cs"/>
            </a:rPr>
            <a:t> </a:t>
          </a:r>
          <a:r>
            <a:rPr lang="en-US" sz="1100">
              <a:solidFill>
                <a:srgbClr val="000000"/>
              </a:solidFill>
              <a:latin typeface="+mn-lt"/>
              <a:ea typeface="+mn-ea"/>
              <a:cs typeface="+mn-cs"/>
            </a:rPr>
            <a:t>rules typically hold when the distribution of values follows a symmetric, bell-shaped curve, that is, the normal distribution.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VAR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=VAR(</a:t>
          </a:r>
          <a:r>
            <a:rPr lang="en-US" sz="1100" b="1" i="1">
              <a:solidFill>
                <a:srgbClr val="000000"/>
              </a:solidFill>
              <a:latin typeface="+mn-lt"/>
              <a:ea typeface="+mn-ea"/>
              <a:cs typeface="+mn-cs"/>
            </a:rPr>
            <a:t>data_range</a:t>
          </a:r>
          <a:r>
            <a:rPr lang="en-US" sz="1100" b="1">
              <a:solidFill>
                <a:srgbClr val="000000"/>
              </a:solidFill>
              <a:latin typeface="+mn-lt"/>
              <a:ea typeface="+mn-ea"/>
              <a:cs typeface="+mn-cs"/>
            </a:rPr>
            <a:t>)</a:t>
          </a:r>
          <a:r>
            <a:rPr lang="en-US" sz="1100">
              <a:solidFill>
                <a:srgbClr val="000000"/>
              </a:solidFill>
              <a:latin typeface="+mn-lt"/>
              <a:ea typeface="+mn-ea"/>
              <a:cs typeface="+mn-cs"/>
            </a:rPr>
            <a:t>. This is equivalent to </a:t>
          </a:r>
          <a:r>
            <a:rPr lang="en-US" sz="1100" b="1">
              <a:solidFill>
                <a:srgbClr val="000000"/>
              </a:solidFill>
              <a:latin typeface="+mn-lt"/>
              <a:ea typeface="+mn-ea"/>
              <a:cs typeface="+mn-cs"/>
            </a:rPr>
            <a:t>=(STDEV(</a:t>
          </a:r>
          <a:r>
            <a:rPr lang="en-US" sz="1100" b="1" i="1">
              <a:solidFill>
                <a:srgbClr val="000000"/>
              </a:solidFill>
              <a:latin typeface="+mn-lt"/>
              <a:ea typeface="+mn-ea"/>
              <a:cs typeface="+mn-cs"/>
            </a:rPr>
            <a:t>data_range</a:t>
          </a:r>
          <a:r>
            <a:rPr lang="en-US" sz="1100" b="1">
              <a:solidFill>
                <a:srgbClr val="000000"/>
              </a:solidFill>
              <a:latin typeface="+mn-lt"/>
              <a:ea typeface="+mn-ea"/>
              <a:cs typeface="+mn-cs"/>
            </a:rPr>
            <a:t>))^2</a:t>
          </a:r>
          <a:r>
            <a:rPr lang="en-US" sz="1100">
              <a:solidFill>
                <a:srgbClr val="000000"/>
              </a:solidFill>
              <a:latin typeface="+mn-lt"/>
              <a:ea typeface="+mn-ea"/>
              <a:cs typeface="+mn-cs"/>
            </a:rPr>
            <a:t>, the square of the standard deviation.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STDEV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=STDEV(</a:t>
          </a:r>
          <a:r>
            <a:rPr lang="en-US" sz="1100" b="1" i="1">
              <a:solidFill>
                <a:srgbClr val="000000"/>
              </a:solidFill>
              <a:latin typeface="+mn-lt"/>
              <a:ea typeface="+mn-ea"/>
              <a:cs typeface="+mn-cs"/>
            </a:rPr>
            <a:t>data_range</a:t>
          </a:r>
          <a:r>
            <a:rPr lang="en-US" sz="1100" b="1">
              <a:solidFill>
                <a:srgbClr val="000000"/>
              </a:solidFill>
              <a:latin typeface="+mn-lt"/>
              <a:ea typeface="+mn-ea"/>
              <a:cs typeface="+mn-cs"/>
            </a:rPr>
            <a:t>)</a:t>
          </a:r>
          <a:r>
            <a:rPr lang="en-US" sz="1100">
              <a:solidFill>
                <a:srgbClr val="000000"/>
              </a:solidFill>
              <a:latin typeface="+mn-lt"/>
              <a:ea typeface="+mn-ea"/>
              <a:cs typeface="+mn-cs"/>
            </a:rPr>
            <a:t>. This is equivalent to </a:t>
          </a:r>
          <a:r>
            <a:rPr lang="en-US" sz="1100" b="1">
              <a:solidFill>
                <a:srgbClr val="000000"/>
              </a:solidFill>
              <a:latin typeface="+mn-lt"/>
              <a:ea typeface="+mn-ea"/>
              <a:cs typeface="+mn-cs"/>
            </a:rPr>
            <a:t>=SQRT(VAR(</a:t>
          </a:r>
          <a:r>
            <a:rPr lang="en-US" sz="1100" b="1" i="1">
              <a:solidFill>
                <a:srgbClr val="000000"/>
              </a:solidFill>
              <a:latin typeface="+mn-lt"/>
              <a:ea typeface="+mn-ea"/>
              <a:cs typeface="+mn-cs"/>
            </a:rPr>
            <a:t>data_range</a:t>
          </a:r>
          <a:r>
            <a:rPr lang="en-US" sz="1100" b="1">
              <a:solidFill>
                <a:srgbClr val="000000"/>
              </a:solidFill>
              <a:latin typeface="+mn-lt"/>
              <a:ea typeface="+mn-ea"/>
              <a:cs typeface="+mn-cs"/>
            </a:rPr>
            <a:t>))</a:t>
          </a:r>
          <a:r>
            <a:rPr lang="en-US" sz="1100">
              <a:solidFill>
                <a:srgbClr val="000000"/>
              </a:solidFill>
              <a:latin typeface="+mn-lt"/>
              <a:ea typeface="+mn-ea"/>
              <a:cs typeface="+mn-cs"/>
            </a:rPr>
            <a:t>, the square root of the variance.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Try it! Find the mean (average), variance, and standard deviation of the data in column K. Then use COUNTIF to find the percentage of values that are within one standard deviation of the mean. Is it about 68%? (Scroll to the right to see the answers.)</a:t>
          </a:r>
        </a:p>
        <a:p>
          <a:endParaRPr lang="en-US" sz="1100">
            <a:solidFill>
              <a:srgbClr val="000000"/>
            </a:solidFill>
            <a:latin typeface="+mn-lt"/>
            <a:ea typeface="+mn-ea"/>
            <a:cs typeface="+mn-cs"/>
          </a:endParaRPr>
        </a:p>
        <a:p>
          <a:r>
            <a:rPr lang="en-US" sz="1100" b="1">
              <a:solidFill>
                <a:srgbClr val="000000"/>
              </a:solidFill>
              <a:latin typeface="+mn-lt"/>
              <a:ea typeface="+mn-ea"/>
              <a:cs typeface="+mn-cs"/>
            </a:rPr>
            <a:t>Note: </a:t>
          </a:r>
          <a:r>
            <a:rPr lang="en-US" sz="1100" b="0">
              <a:solidFill>
                <a:srgbClr val="000000"/>
              </a:solidFill>
              <a:latin typeface="+mn-lt"/>
              <a:ea typeface="+mn-ea"/>
              <a:cs typeface="+mn-cs"/>
            </a:rPr>
            <a:t>In Excel 2010, VAR</a:t>
          </a:r>
          <a:r>
            <a:rPr lang="en-US" sz="1100" b="0" baseline="0">
              <a:solidFill>
                <a:srgbClr val="000000"/>
              </a:solidFill>
              <a:latin typeface="+mn-lt"/>
              <a:ea typeface="+mn-ea"/>
              <a:cs typeface="+mn-cs"/>
            </a:rPr>
            <a:t> and VARP were replaced by </a:t>
          </a:r>
          <a:r>
            <a:rPr lang="en-US" sz="1100" b="1" baseline="0">
              <a:solidFill>
                <a:srgbClr val="000000"/>
              </a:solidFill>
              <a:latin typeface="+mn-lt"/>
              <a:ea typeface="+mn-ea"/>
              <a:cs typeface="+mn-cs"/>
            </a:rPr>
            <a:t>VAR.S</a:t>
          </a:r>
          <a:r>
            <a:rPr lang="en-US" sz="1100" b="0" baseline="0">
              <a:solidFill>
                <a:srgbClr val="000000"/>
              </a:solidFill>
              <a:latin typeface="+mn-lt"/>
              <a:ea typeface="+mn-ea"/>
              <a:cs typeface="+mn-cs"/>
            </a:rPr>
            <a:t> and </a:t>
          </a:r>
          <a:r>
            <a:rPr lang="en-US" sz="1100" b="1" baseline="0">
              <a:solidFill>
                <a:srgbClr val="000000"/>
              </a:solidFill>
              <a:latin typeface="+mn-lt"/>
              <a:ea typeface="+mn-ea"/>
              <a:cs typeface="+mn-cs"/>
            </a:rPr>
            <a:t>VAR.P</a:t>
          </a:r>
          <a:r>
            <a:rPr lang="en-US" sz="1100" b="0" baseline="0">
              <a:solidFill>
                <a:srgbClr val="000000"/>
              </a:solidFill>
              <a:latin typeface="+mn-lt"/>
              <a:ea typeface="+mn-ea"/>
              <a:cs typeface="+mn-cs"/>
            </a:rPr>
            <a:t>. Similarly, STDEV and STDEVP were replaced by </a:t>
          </a:r>
          <a:r>
            <a:rPr lang="en-US" sz="1100" b="1" baseline="0">
              <a:solidFill>
                <a:srgbClr val="000000"/>
              </a:solidFill>
              <a:latin typeface="+mn-lt"/>
              <a:ea typeface="+mn-ea"/>
              <a:cs typeface="+mn-cs"/>
            </a:rPr>
            <a:t>STDEV.S</a:t>
          </a:r>
          <a:r>
            <a:rPr lang="en-US" sz="1100" b="0" baseline="0">
              <a:solidFill>
                <a:srgbClr val="000000"/>
              </a:solidFill>
              <a:latin typeface="+mn-lt"/>
              <a:ea typeface="+mn-ea"/>
              <a:cs typeface="+mn-cs"/>
            </a:rPr>
            <a:t> and </a:t>
          </a:r>
          <a:r>
            <a:rPr lang="en-US" sz="1100" b="1" baseline="0">
              <a:solidFill>
                <a:srgbClr val="000000"/>
              </a:solidFill>
              <a:latin typeface="+mn-lt"/>
              <a:ea typeface="+mn-ea"/>
              <a:cs typeface="+mn-cs"/>
            </a:rPr>
            <a:t>STDEV.P</a:t>
          </a:r>
          <a:r>
            <a:rPr lang="en-US" sz="1100" b="0" baseline="0">
              <a:solidFill>
                <a:srgbClr val="000000"/>
              </a:solidFill>
              <a:latin typeface="+mn-lt"/>
              <a:ea typeface="+mn-ea"/>
              <a:cs typeface="+mn-cs"/>
            </a:rPr>
            <a:t>. However, the old versions still work fine.</a:t>
          </a:r>
          <a:endParaRPr lang="en-US" sz="1100" b="1">
            <a:solidFill>
              <a:srgbClr val="000000"/>
            </a:solidFill>
            <a:latin typeface="+mn-lt"/>
            <a:ea typeface="+mn-ea"/>
            <a:cs typeface="+mn-cs"/>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1</xdr:col>
      <xdr:colOff>0</xdr:colOff>
      <xdr:row>1</xdr:row>
      <xdr:rowOff>190497</xdr:rowOff>
    </xdr:from>
    <xdr:to>
      <xdr:col>9</xdr:col>
      <xdr:colOff>0</xdr:colOff>
      <xdr:row>38</xdr:row>
      <xdr:rowOff>161924</xdr:rowOff>
    </xdr:to>
    <xdr:sp macro="" textlink="">
      <xdr:nvSpPr>
        <xdr:cNvPr id="2" name="TextBox 1">
          <a:extLst>
            <a:ext uri="{FF2B5EF4-FFF2-40B4-BE49-F238E27FC236}">
              <a16:creationId xmlns:a16="http://schemas.microsoft.com/office/drawing/2014/main" id="{00000000-0008-0000-3D00-000002000000}"/>
            </a:ext>
          </a:extLst>
        </xdr:cNvPr>
        <xdr:cNvSpPr txBox="1"/>
      </xdr:nvSpPr>
      <xdr:spPr>
        <a:xfrm>
          <a:off x="609600" y="380997"/>
          <a:ext cx="4876800" cy="7019927"/>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CORREL</a:t>
          </a:r>
          <a:r>
            <a:rPr lang="en-US" sz="1100" b="1" baseline="0">
              <a:solidFill>
                <a:srgbClr val="000000"/>
              </a:solidFill>
              <a:latin typeface="+mn-lt"/>
              <a:ea typeface="+mn-ea"/>
              <a:cs typeface="+mn-cs"/>
            </a:rPr>
            <a:t> and COVAR Functions (Statistical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If there are two columns of data that are matched in a particular</a:t>
          </a:r>
          <a:r>
            <a:rPr lang="en-US" sz="1100" baseline="0">
              <a:solidFill>
                <a:srgbClr val="000000"/>
              </a:solidFill>
              <a:latin typeface="+mn-lt"/>
              <a:ea typeface="+mn-ea"/>
              <a:cs typeface="+mn-cs"/>
            </a:rPr>
            <a:t> way, such as monthly sales of two company products, it is often useful to see how they are related. If one is unusually large, does the other tend to be unusually large or does it tend to be unusually small? The statistical measure for this is correlation, and it can be calculated with the CORREL function. A correlation is a number between -1 and +1. If the correlation is positive, the two sets of numbers tend to vary in the </a:t>
          </a:r>
          <a:r>
            <a:rPr lang="en-US" sz="1100" i="1" baseline="0">
              <a:solidFill>
                <a:srgbClr val="000000"/>
              </a:solidFill>
              <a:latin typeface="+mn-lt"/>
              <a:ea typeface="+mn-ea"/>
              <a:cs typeface="+mn-cs"/>
            </a:rPr>
            <a:t>same </a:t>
          </a:r>
          <a:r>
            <a:rPr lang="en-US" sz="1100" i="0" baseline="0">
              <a:solidFill>
                <a:srgbClr val="000000"/>
              </a:solidFill>
              <a:latin typeface="+mn-lt"/>
              <a:ea typeface="+mn-ea"/>
              <a:cs typeface="+mn-cs"/>
            </a:rPr>
            <a:t>direction</a:t>
          </a:r>
          <a:r>
            <a:rPr lang="en-US" sz="1100" baseline="0">
              <a:solidFill>
                <a:srgbClr val="000000"/>
              </a:solidFill>
              <a:latin typeface="+mn-lt"/>
              <a:ea typeface="+mn-ea"/>
              <a:cs typeface="+mn-cs"/>
            </a:rPr>
            <a:t>. If one is small, the other tends to be small; if one is large, the other tends to be large. Exactly the opposite is true if the correlation is negative. In this case, the two sets of numbers tend to vary in </a:t>
          </a:r>
          <a:r>
            <a:rPr lang="en-US" sz="1100" i="1" baseline="0">
              <a:solidFill>
                <a:srgbClr val="000000"/>
              </a:solidFill>
              <a:latin typeface="+mn-lt"/>
              <a:ea typeface="+mn-ea"/>
              <a:cs typeface="+mn-cs"/>
            </a:rPr>
            <a:t>opposite</a:t>
          </a:r>
          <a:r>
            <a:rPr lang="en-US" sz="1100" baseline="0">
              <a:solidFill>
                <a:srgbClr val="000000"/>
              </a:solidFill>
              <a:latin typeface="+mn-lt"/>
              <a:ea typeface="+mn-ea"/>
              <a:cs typeface="+mn-cs"/>
            </a:rPr>
            <a:t> directions. The magnitude of the correlation indicates the </a:t>
          </a:r>
          <a:r>
            <a:rPr lang="en-US" sz="1100" i="1" baseline="0">
              <a:solidFill>
                <a:srgbClr val="000000"/>
              </a:solidFill>
              <a:latin typeface="+mn-lt"/>
              <a:ea typeface="+mn-ea"/>
              <a:cs typeface="+mn-cs"/>
            </a:rPr>
            <a:t>strength </a:t>
          </a:r>
          <a:r>
            <a:rPr lang="en-US" sz="1100" i="0" baseline="0">
              <a:solidFill>
                <a:srgbClr val="000000"/>
              </a:solidFill>
              <a:latin typeface="+mn-lt"/>
              <a:ea typeface="+mn-ea"/>
              <a:cs typeface="+mn-cs"/>
            </a:rPr>
            <a:t>of the relationship between the two sets of numbers. There is a strong relationship (positve </a:t>
          </a:r>
          <a:r>
            <a:rPr lang="en-US" sz="1100" i="1" baseline="0">
              <a:solidFill>
                <a:srgbClr val="000000"/>
              </a:solidFill>
              <a:latin typeface="+mn-lt"/>
              <a:ea typeface="+mn-ea"/>
              <a:cs typeface="+mn-cs"/>
            </a:rPr>
            <a:t>or </a:t>
          </a:r>
          <a:r>
            <a:rPr lang="en-US" sz="1100" i="0" baseline="0">
              <a:solidFill>
                <a:srgbClr val="000000"/>
              </a:solidFill>
              <a:latin typeface="+mn-lt"/>
              <a:ea typeface="+mn-ea"/>
              <a:cs typeface="+mn-cs"/>
            </a:rPr>
            <a:t>negative) if the correlation is close to -1 or +1. The relationship is much weaker, or nonexistent, if the correlation is close to 0.</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To calculate a correlation between two sets of numbers: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Enter the formula </a:t>
          </a:r>
          <a:r>
            <a:rPr lang="en-US" sz="1100" b="1" i="0" baseline="0">
              <a:solidFill>
                <a:srgbClr val="000000"/>
              </a:solidFill>
              <a:latin typeface="+mn-lt"/>
              <a:ea typeface="+mn-ea"/>
              <a:cs typeface="+mn-cs"/>
            </a:rPr>
            <a:t>=CORREL(</a:t>
          </a:r>
          <a:r>
            <a:rPr lang="en-US" sz="1100" b="1" i="1" baseline="0">
              <a:solidFill>
                <a:srgbClr val="000000"/>
              </a:solidFill>
              <a:latin typeface="+mn-lt"/>
              <a:ea typeface="+mn-ea"/>
              <a:cs typeface="+mn-cs"/>
            </a:rPr>
            <a:t>range1</a:t>
          </a:r>
          <a:r>
            <a:rPr lang="en-US" sz="1100" b="1" i="0" baseline="0">
              <a:solidFill>
                <a:srgbClr val="000000"/>
              </a:solidFill>
              <a:latin typeface="+mn-lt"/>
              <a:ea typeface="+mn-ea"/>
              <a:cs typeface="+mn-cs"/>
            </a:rPr>
            <a:t>,</a:t>
          </a:r>
          <a:r>
            <a:rPr lang="en-US" sz="1100" b="1" i="1" baseline="0">
              <a:solidFill>
                <a:srgbClr val="000000"/>
              </a:solidFill>
              <a:latin typeface="+mn-lt"/>
              <a:ea typeface="+mn-ea"/>
              <a:cs typeface="+mn-cs"/>
            </a:rPr>
            <a:t>range2</a:t>
          </a:r>
          <a:r>
            <a:rPr lang="en-US" sz="1100" b="1" i="0" baseline="0">
              <a:solidFill>
                <a:srgbClr val="000000"/>
              </a:solidFill>
              <a:latin typeface="+mn-lt"/>
              <a:ea typeface="+mn-ea"/>
              <a:cs typeface="+mn-cs"/>
            </a:rPr>
            <a:t>)</a:t>
          </a:r>
          <a:r>
            <a:rPr lang="en-US" sz="1100" b="0" i="0" baseline="0">
              <a:solidFill>
                <a:srgbClr val="000000"/>
              </a:solidFill>
              <a:latin typeface="+mn-lt"/>
              <a:ea typeface="+mn-ea"/>
              <a:cs typeface="+mn-cs"/>
            </a:rPr>
            <a:t>, where </a:t>
          </a:r>
          <a:r>
            <a:rPr lang="en-US" sz="1100" b="0" i="1" baseline="0">
              <a:solidFill>
                <a:srgbClr val="000000"/>
              </a:solidFill>
              <a:latin typeface="+mn-lt"/>
              <a:ea typeface="+mn-ea"/>
              <a:cs typeface="+mn-cs"/>
            </a:rPr>
            <a:t>range1</a:t>
          </a:r>
          <a:r>
            <a:rPr lang="en-US" sz="1100" b="0" i="0" baseline="0">
              <a:solidFill>
                <a:srgbClr val="000000"/>
              </a:solidFill>
              <a:latin typeface="+mn-lt"/>
              <a:ea typeface="+mn-ea"/>
              <a:cs typeface="+mn-cs"/>
            </a:rPr>
            <a:t> and </a:t>
          </a:r>
          <a:r>
            <a:rPr lang="en-US" sz="1100" b="0" i="1" baseline="0">
              <a:solidFill>
                <a:srgbClr val="000000"/>
              </a:solidFill>
              <a:latin typeface="+mn-lt"/>
              <a:ea typeface="+mn-ea"/>
              <a:cs typeface="+mn-cs"/>
            </a:rPr>
            <a:t>range2 </a:t>
          </a:r>
          <a:r>
            <a:rPr lang="en-US" sz="1100" b="0" i="0" baseline="0">
              <a:solidFill>
                <a:srgbClr val="000000"/>
              </a:solidFill>
              <a:latin typeface="+mn-lt"/>
              <a:ea typeface="+mn-ea"/>
              <a:cs typeface="+mn-cs"/>
            </a:rPr>
            <a:t>contain the two matched sets of numbers.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The data to the right represent monthly sales of three products. Calculate the indicated correlations in column Q. (Scroll to the right for the answers.)</a:t>
          </a:r>
        </a:p>
        <a:p>
          <a:endParaRPr lang="en-US" sz="1100" b="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effectLst/>
              <a:latin typeface="+mn-lt"/>
              <a:ea typeface="+mn-ea"/>
              <a:cs typeface="+mn-cs"/>
            </a:rPr>
            <a:t>There is a similar function COVAR</a:t>
          </a:r>
          <a:r>
            <a:rPr lang="en-US" sz="1100" b="1" i="0" baseline="0">
              <a:solidFill>
                <a:srgbClr val="000000"/>
              </a:solidFill>
              <a:effectLst/>
              <a:latin typeface="+mn-lt"/>
              <a:ea typeface="+mn-ea"/>
              <a:cs typeface="+mn-cs"/>
            </a:rPr>
            <a:t> </a:t>
          </a:r>
          <a:r>
            <a:rPr lang="en-US" sz="1100" b="0" i="0" baseline="0">
              <a:solidFill>
                <a:srgbClr val="000000"/>
              </a:solidFill>
              <a:effectLst/>
              <a:latin typeface="+mn-lt"/>
              <a:ea typeface="+mn-ea"/>
              <a:cs typeface="+mn-cs"/>
            </a:rPr>
            <a:t>for calculating covariances. A covariance is a correlation multiplied by the product of the two variables' standard deviations. Because a covarance is affected strongly by the units in which the variables are measured, such as dollars versus thousands of dollars, it is not as easy to interpret as a correlation.</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rgbClr val="000000"/>
              </a:solidFill>
              <a:effectLst/>
              <a:latin typeface="+mn-lt"/>
              <a:ea typeface="+mn-ea"/>
              <a:cs typeface="+mn-cs"/>
            </a:rPr>
            <a:t>Note:</a:t>
          </a:r>
          <a:r>
            <a:rPr lang="en-US" sz="1100" b="0" i="0" baseline="0">
              <a:solidFill>
                <a:srgbClr val="000000"/>
              </a:solidFill>
              <a:effectLst/>
              <a:latin typeface="+mn-lt"/>
              <a:ea typeface="+mn-ea"/>
              <a:cs typeface="+mn-cs"/>
            </a:rPr>
            <a:t> Two new functions, </a:t>
          </a:r>
          <a:r>
            <a:rPr lang="en-US" sz="1100" b="1" i="0" baseline="0">
              <a:solidFill>
                <a:srgbClr val="000000"/>
              </a:solidFill>
              <a:effectLst/>
              <a:latin typeface="+mn-lt"/>
              <a:ea typeface="+mn-ea"/>
              <a:cs typeface="+mn-cs"/>
            </a:rPr>
            <a:t>COVARIANCE.S </a:t>
          </a:r>
          <a:r>
            <a:rPr lang="en-US" sz="1100" b="0" i="0" baseline="0">
              <a:solidFill>
                <a:srgbClr val="000000"/>
              </a:solidFill>
              <a:effectLst/>
              <a:latin typeface="+mn-lt"/>
              <a:ea typeface="+mn-ea"/>
              <a:cs typeface="+mn-cs"/>
            </a:rPr>
            <a:t>and </a:t>
          </a:r>
          <a:r>
            <a:rPr lang="en-US" sz="1100" b="1" i="0" baseline="0">
              <a:solidFill>
                <a:srgbClr val="000000"/>
              </a:solidFill>
              <a:effectLst/>
              <a:latin typeface="+mn-lt"/>
              <a:ea typeface="+mn-ea"/>
              <a:cs typeface="+mn-cs"/>
            </a:rPr>
            <a:t>COVARIANCE.P</a:t>
          </a:r>
          <a:r>
            <a:rPr lang="en-US" sz="1100" b="0" i="0" baseline="0">
              <a:solidFill>
                <a:srgbClr val="000000"/>
              </a:solidFill>
              <a:effectLst/>
              <a:latin typeface="+mn-lt"/>
              <a:ea typeface="+mn-ea"/>
              <a:cs typeface="+mn-cs"/>
            </a:rPr>
            <a:t>, were added in Excel 2010. COVARIANCE.P (P for population) is identical to the old COVAR function, which still works fine. Its denominator is </a:t>
          </a:r>
          <a:r>
            <a:rPr lang="en-US" sz="1100" b="0" i="1" baseline="0">
              <a:solidFill>
                <a:srgbClr val="000000"/>
              </a:solidFill>
              <a:effectLst/>
              <a:latin typeface="+mn-lt"/>
              <a:ea typeface="+mn-ea"/>
              <a:cs typeface="+mn-cs"/>
            </a:rPr>
            <a:t>n</a:t>
          </a:r>
          <a:r>
            <a:rPr lang="en-US" sz="1100" b="0" i="0" baseline="0">
              <a:solidFill>
                <a:srgbClr val="000000"/>
              </a:solidFill>
              <a:effectLst/>
              <a:latin typeface="+mn-lt"/>
              <a:ea typeface="+mn-ea"/>
              <a:cs typeface="+mn-cs"/>
            </a:rPr>
            <a:t>, the sample size. In contrast, COVARIANCE.S (S for sample) uses denominator </a:t>
          </a:r>
          <a:r>
            <a:rPr lang="en-US" sz="1100" b="0" i="1" baseline="0">
              <a:solidFill>
                <a:srgbClr val="000000"/>
              </a:solidFill>
              <a:effectLst/>
              <a:latin typeface="+mn-lt"/>
              <a:ea typeface="+mn-ea"/>
              <a:cs typeface="+mn-cs"/>
            </a:rPr>
            <a:t>n</a:t>
          </a:r>
          <a:r>
            <a:rPr lang="en-US" sz="1100" b="0" i="0" baseline="0">
              <a:solidFill>
                <a:srgbClr val="000000"/>
              </a:solidFill>
              <a:effectLst/>
              <a:latin typeface="+mn-lt"/>
              <a:ea typeface="+mn-ea"/>
              <a:cs typeface="+mn-cs"/>
            </a:rPr>
            <a:t>-1. However, no new CORREL function was required.</a:t>
          </a:r>
          <a:endParaRPr lang="en-US">
            <a:solidFill>
              <a:srgbClr val="000000"/>
            </a:solidFill>
            <a:effectLst/>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1</xdr:row>
      <xdr:rowOff>190498</xdr:rowOff>
    </xdr:from>
    <xdr:to>
      <xdr:col>9</xdr:col>
      <xdr:colOff>9525</xdr:colOff>
      <xdr:row>43</xdr:row>
      <xdr:rowOff>28575</xdr:rowOff>
    </xdr:to>
    <xdr:sp macro="" textlink="">
      <xdr:nvSpPr>
        <xdr:cNvPr id="2" name="TextBox 1">
          <a:extLst>
            <a:ext uri="{FF2B5EF4-FFF2-40B4-BE49-F238E27FC236}">
              <a16:creationId xmlns:a16="http://schemas.microsoft.com/office/drawing/2014/main" id="{00000000-0008-0000-3E00-000002000000}"/>
            </a:ext>
          </a:extLst>
        </xdr:cNvPr>
        <xdr:cNvSpPr txBox="1"/>
      </xdr:nvSpPr>
      <xdr:spPr>
        <a:xfrm>
          <a:off x="238125" y="380998"/>
          <a:ext cx="4886325" cy="7839077"/>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New Statistical Functions (introduced</a:t>
          </a:r>
          <a:r>
            <a:rPr lang="en-US" sz="1100" b="1" baseline="0">
              <a:solidFill>
                <a:srgbClr val="000000"/>
              </a:solidFill>
            </a:rPr>
            <a:t> in Excel 2010)</a:t>
          </a:r>
          <a:endParaRPr lang="en-US" sz="1100" b="1">
            <a:solidFill>
              <a:srgbClr val="000000"/>
            </a:solidFill>
          </a:endParaRPr>
        </a:p>
        <a:p>
          <a:endParaRPr lang="en-US" sz="1100">
            <a:solidFill>
              <a:srgbClr val="000000"/>
            </a:solidFill>
          </a:endParaRPr>
        </a:p>
        <a:p>
          <a:r>
            <a:rPr lang="en-US" sz="1100" b="1">
              <a:solidFill>
                <a:srgbClr val="000000"/>
              </a:solidFill>
            </a:rPr>
            <a:t>Note: </a:t>
          </a:r>
          <a:r>
            <a:rPr lang="en-US" sz="1100">
              <a:solidFill>
                <a:srgbClr val="000000"/>
              </a:solidFill>
            </a:rPr>
            <a:t>This item</a:t>
          </a:r>
          <a:r>
            <a:rPr lang="en-US" sz="1100" baseline="0">
              <a:solidFill>
                <a:srgbClr val="000000"/>
              </a:solidFill>
            </a:rPr>
            <a:t> should be of particular to users who have used, or plan to use, Excel's many statistical functions such as NORMDIST.</a:t>
          </a:r>
        </a:p>
        <a:p>
          <a:endParaRPr lang="en-US" sz="1100" baseline="0">
            <a:solidFill>
              <a:srgbClr val="000000"/>
            </a:solidFill>
          </a:endParaRPr>
        </a:p>
        <a:p>
          <a:r>
            <a:rPr lang="en-US" sz="1100">
              <a:solidFill>
                <a:srgbClr val="000000"/>
              </a:solidFill>
            </a:rPr>
            <a:t>Microsoft</a:t>
          </a:r>
          <a:r>
            <a:rPr lang="en-US" sz="1100" baseline="0">
              <a:solidFill>
                <a:srgbClr val="000000"/>
              </a:solidFill>
            </a:rPr>
            <a:t> revamped a lot of its built-in functions, particularly the statistical functions, in Excel 2010. Most of these use a new "dot" name. A typical example is with the functions for the normal distribution. In previous versions, the two main functions were NORMDIST, for finding a probability to the left of a given value, and NORMINV, for finding a value with a given probability to the left of it. These were renamed NORM.DIST and NORM.INV. Fortunately, the old functions still work exactly as before for backward compatibility, so you can continue to use the old versions, or you can start using the new versions. </a:t>
          </a:r>
        </a:p>
        <a:p>
          <a:endParaRPr lang="en-US" sz="1100" baseline="0">
            <a:solidFill>
              <a:srgbClr val="000000"/>
            </a:solidFill>
          </a:endParaRPr>
        </a:p>
        <a:p>
          <a:r>
            <a:rPr lang="en-US" sz="1100" baseline="0">
              <a:solidFill>
                <a:srgbClr val="000000"/>
              </a:solidFill>
            </a:rPr>
            <a:t>Similar functions, with .DIST and .INV versions, now exist for other probability distributions such as binomial, chi-square, and others. In fact, for the t distribution, commonly used in statistical inference, there are </a:t>
          </a:r>
          <a:r>
            <a:rPr lang="en-US" sz="1100" i="0" baseline="0">
              <a:solidFill>
                <a:srgbClr val="000000"/>
              </a:solidFill>
            </a:rPr>
            <a:t>six versions. Their functionality was available in the older TDIST and TINV functions, but only through obscure combinations of arguments. Now their names indicate more precisely their purpose. (Only five of the six are shown to the right. The other one is T.TEST, which you can look up in online help.)</a:t>
          </a:r>
        </a:p>
        <a:p>
          <a:endParaRPr lang="en-US" sz="1100" i="0" baseline="0">
            <a:solidFill>
              <a:srgbClr val="000000"/>
            </a:solidFill>
          </a:endParaRPr>
        </a:p>
        <a:p>
          <a:r>
            <a:rPr lang="en-US" sz="1100" i="0" baseline="0">
              <a:solidFill>
                <a:srgbClr val="000000"/>
              </a:solidFill>
            </a:rPr>
            <a:t>A few of the more common statistical functions are illustrated to the right. As you can see, the changes are not exactly earth-shaking, but the names of the new functions and their arguments are more intuitive. Admittedly, the T functions are still far from obvious, but they are much better than before. (Note: If you are viewing these in Excel 2007 or earlier, you will see </a:t>
          </a:r>
          <a:r>
            <a:rPr lang="en-US" sz="1100" b="1" i="0" baseline="0">
              <a:solidFill>
                <a:srgbClr val="000000"/>
              </a:solidFill>
            </a:rPr>
            <a:t>_xlfn. </a:t>
          </a:r>
          <a:r>
            <a:rPr lang="en-US" sz="1100" i="0" baseline="0">
              <a:solidFill>
                <a:srgbClr val="000000"/>
              </a:solidFill>
            </a:rPr>
            <a:t>in front of the functions in column M in the Formula bar. This indicates that these functions aren't available in pre-2010 versions of Excel.)</a:t>
          </a:r>
        </a:p>
        <a:p>
          <a:endParaRPr lang="en-US" sz="1100" i="0" baseline="0">
            <a:solidFill>
              <a:srgbClr val="000000"/>
            </a:solidFill>
          </a:endParaRPr>
        </a:p>
        <a:p>
          <a:r>
            <a:rPr lang="en-US" sz="1100" i="0" baseline="0">
              <a:solidFill>
                <a:srgbClr val="000000"/>
              </a:solidFill>
            </a:rPr>
            <a:t>Again, the majority of the new (or newly named) functions are statistical functions, but there are a few others. For example, in the Date &amp; Time group, there are NETWORKDAYS (old) and NETWORKDAYS.INTL (new) functions. The best way to get acquainted with these new functions is to go to the Formulas tab and click one of the dropdowns lists in the Function Library group. From there, you can get as much help as you need. By the way, help for the old functions such as NORMDIST is still available. You can find it in the Compatibility group under More Functions on the Formulas ribbon.</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606425</xdr:colOff>
      <xdr:row>27</xdr:row>
      <xdr:rowOff>0</xdr:rowOff>
    </xdr:to>
    <xdr:sp macro="" textlink="">
      <xdr:nvSpPr>
        <xdr:cNvPr id="2" name="TextBox 1">
          <a:extLst>
            <a:ext uri="{FF2B5EF4-FFF2-40B4-BE49-F238E27FC236}">
              <a16:creationId xmlns:a16="http://schemas.microsoft.com/office/drawing/2014/main" id="{00000000-0008-0000-3F00-000002000000}"/>
            </a:ext>
          </a:extLst>
        </xdr:cNvPr>
        <xdr:cNvSpPr txBox="1"/>
      </xdr:nvSpPr>
      <xdr:spPr>
        <a:xfrm>
          <a:off x="609600" y="381000"/>
          <a:ext cx="4873625" cy="4762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PMT (Payment) Function (Financial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PMT function is usually used to find the monthly payment for a car loan or a home mortgage loan. The inputs are typically an annual interest rate, a term (number of months financed), and the amount borrowed (the principal). The PMT function finds the amount you have to pay each month of the term. Part of this payment is principal and part is interest. At the end of the term, you will have paid just enough to pay off the entire loan.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PMT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=PMT(</a:t>
          </a:r>
          <a:r>
            <a:rPr lang="en-US" sz="1100" b="1" i="1">
              <a:solidFill>
                <a:srgbClr val="000000"/>
              </a:solidFill>
              <a:latin typeface="+mn-lt"/>
              <a:ea typeface="+mn-ea"/>
              <a:cs typeface="+mn-cs"/>
            </a:rPr>
            <a:t>interest_rate</a:t>
          </a:r>
          <a:r>
            <a:rPr lang="en-US" sz="1100" b="1">
              <a:solidFill>
                <a:srgbClr val="000000"/>
              </a:solidFill>
              <a:latin typeface="+mn-lt"/>
              <a:ea typeface="+mn-ea"/>
              <a:cs typeface="+mn-cs"/>
            </a:rPr>
            <a:t>,</a:t>
          </a:r>
          <a:r>
            <a:rPr lang="en-US" sz="1100" b="1" i="1">
              <a:solidFill>
                <a:srgbClr val="000000"/>
              </a:solidFill>
              <a:latin typeface="+mn-lt"/>
              <a:ea typeface="+mn-ea"/>
              <a:cs typeface="+mn-cs"/>
            </a:rPr>
            <a:t>term</a:t>
          </a:r>
          <a:r>
            <a:rPr lang="en-US" sz="1100" b="1">
              <a:solidFill>
                <a:srgbClr val="000000"/>
              </a:solidFill>
              <a:latin typeface="+mn-lt"/>
              <a:ea typeface="+mn-ea"/>
              <a:cs typeface="+mn-cs"/>
            </a:rPr>
            <a:t>,</a:t>
          </a:r>
          <a:r>
            <a:rPr lang="en-US" sz="1100" b="1" i="1">
              <a:solidFill>
                <a:srgbClr val="000000"/>
              </a:solidFill>
              <a:latin typeface="+mn-lt"/>
              <a:ea typeface="+mn-ea"/>
              <a:cs typeface="+mn-cs"/>
            </a:rPr>
            <a:t>principal</a:t>
          </a:r>
          <a:r>
            <a:rPr lang="en-US" sz="1100" b="1">
              <a:solidFill>
                <a:srgbClr val="000000"/>
              </a:solidFill>
              <a:latin typeface="+mn-lt"/>
              <a:ea typeface="+mn-ea"/>
              <a:cs typeface="+mn-cs"/>
            </a:rPr>
            <a:t>)</a:t>
          </a:r>
          <a:r>
            <a:rPr lang="en-US" sz="1100">
              <a:solidFill>
                <a:srgbClr val="000000"/>
              </a:solidFill>
              <a:latin typeface="+mn-lt"/>
              <a:ea typeface="+mn-ea"/>
              <a:cs typeface="+mn-cs"/>
            </a:rPr>
            <a:t>. If you want PMT to return a </a:t>
          </a:r>
          <a:r>
            <a:rPr lang="en-US" sz="1100" i="1">
              <a:solidFill>
                <a:srgbClr val="000000"/>
              </a:solidFill>
              <a:latin typeface="+mn-lt"/>
              <a:ea typeface="+mn-ea"/>
              <a:cs typeface="+mn-cs"/>
            </a:rPr>
            <a:t>positive </a:t>
          </a:r>
          <a:r>
            <a:rPr lang="en-US" sz="1100">
              <a:solidFill>
                <a:srgbClr val="000000"/>
              </a:solidFill>
              <a:latin typeface="+mn-lt"/>
              <a:ea typeface="+mn-ea"/>
              <a:cs typeface="+mn-cs"/>
            </a:rPr>
            <a:t>value, you should enter the principal as a </a:t>
          </a:r>
          <a:r>
            <a:rPr lang="en-US" sz="1100" i="1">
              <a:solidFill>
                <a:srgbClr val="000000"/>
              </a:solidFill>
              <a:latin typeface="+mn-lt"/>
              <a:ea typeface="+mn-ea"/>
              <a:cs typeface="+mn-cs"/>
            </a:rPr>
            <a:t>negative </a:t>
          </a:r>
          <a:r>
            <a:rPr lang="en-US" sz="1100">
              <a:solidFill>
                <a:srgbClr val="000000"/>
              </a:solidFill>
              <a:latin typeface="+mn-lt"/>
              <a:ea typeface="+mn-ea"/>
              <a:cs typeface="+mn-cs"/>
            </a:rPr>
            <a:t>number because it is a cash </a:t>
          </a:r>
          <a:r>
            <a:rPr lang="en-US" sz="1100" i="1">
              <a:solidFill>
                <a:srgbClr val="000000"/>
              </a:solidFill>
              <a:latin typeface="+mn-lt"/>
              <a:ea typeface="+mn-ea"/>
              <a:cs typeface="+mn-cs"/>
            </a:rPr>
            <a:t>outflow</a:t>
          </a:r>
          <a:r>
            <a:rPr lang="en-US" sz="1100">
              <a:solidFill>
                <a:srgbClr val="000000"/>
              </a:solidFill>
              <a:latin typeface="+mn-lt"/>
              <a:ea typeface="+mn-ea"/>
              <a:cs typeface="+mn-cs"/>
            </a:rPr>
            <a:t>, not a cash </a:t>
          </a:r>
          <a:r>
            <a:rPr lang="en-US" sz="1100" i="1">
              <a:solidFill>
                <a:srgbClr val="000000"/>
              </a:solidFill>
              <a:latin typeface="+mn-lt"/>
              <a:ea typeface="+mn-ea"/>
              <a:cs typeface="+mn-cs"/>
            </a:rPr>
            <a:t>inflow</a:t>
          </a:r>
          <a:r>
            <a:rPr lang="en-US" sz="1100">
              <a:solidFill>
                <a:srgbClr val="000000"/>
              </a:solidFill>
              <a:latin typeface="+mn-lt"/>
              <a:ea typeface="+mn-ea"/>
              <a:cs typeface="+mn-cs"/>
            </a:rPr>
            <a:t>. The interest rate argument should be the monthly rate, assuming you are paying monthly, which is the annual rate divided by 12.</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Suppose you take out a $30,000 loan for a new car when the annual interest rate is 3.75% and the term of the loan is 36 months. Calculate your monthly payment in the gray cell. Then use a data table to see how your monthly payment varies for terms of 24, 36, 48, or 60 months. (Scroll to the right for the answers. The Data Table topic in this tutorial explains data tables.)</a:t>
          </a:r>
        </a:p>
      </xdr:txBody>
    </xdr:sp>
    <xdr:clientData/>
  </xdr:twoCellAnchor>
  <xdr:oneCellAnchor>
    <xdr:from>
      <xdr:col>10</xdr:col>
      <xdr:colOff>0</xdr:colOff>
      <xdr:row>4</xdr:row>
      <xdr:rowOff>0</xdr:rowOff>
    </xdr:from>
    <xdr:ext cx="5657850" cy="2295525"/>
    <xdr:pic>
      <xdr:nvPicPr>
        <xdr:cNvPr id="3" name="HelpBox1" descr="C:\Users\Chris\Dropbox\ExcelNow\Images\PMT.gif" hidden="1">
          <a:extLst>
            <a:ext uri="{FF2B5EF4-FFF2-40B4-BE49-F238E27FC236}">
              <a16:creationId xmlns:a16="http://schemas.microsoft.com/office/drawing/2014/main" id="{00000000-0008-0000-3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762000"/>
          <a:ext cx="5657850" cy="229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5.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xdr:colOff>
      <xdr:row>31</xdr:row>
      <xdr:rowOff>0</xdr:rowOff>
    </xdr:to>
    <xdr:sp macro="" textlink="">
      <xdr:nvSpPr>
        <xdr:cNvPr id="2" name="TextBox 1">
          <a:extLst>
            <a:ext uri="{FF2B5EF4-FFF2-40B4-BE49-F238E27FC236}">
              <a16:creationId xmlns:a16="http://schemas.microsoft.com/office/drawing/2014/main" id="{00000000-0008-0000-4000-000002000000}"/>
            </a:ext>
          </a:extLst>
        </xdr:cNvPr>
        <xdr:cNvSpPr txBox="1"/>
      </xdr:nvSpPr>
      <xdr:spPr>
        <a:xfrm>
          <a:off x="609600" y="381000"/>
          <a:ext cx="4876801" cy="5524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NPV (Net Present Value) Function (Financial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Much of the theory of finance is about the time value of money. Basically, a dollar earned in the future is less valuable than a dollar earned today because the dollar earned today can earn interest. To account for this, future cash inflows or outflows are </a:t>
          </a:r>
          <a:r>
            <a:rPr lang="en-US" sz="1100" i="1">
              <a:solidFill>
                <a:srgbClr val="000000"/>
              </a:solidFill>
              <a:latin typeface="+mn-lt"/>
              <a:ea typeface="+mn-ea"/>
              <a:cs typeface="+mn-cs"/>
            </a:rPr>
            <a:t>discounted</a:t>
          </a:r>
          <a:r>
            <a:rPr lang="en-US" sz="1100">
              <a:solidFill>
                <a:srgbClr val="000000"/>
              </a:solidFill>
              <a:latin typeface="+mn-lt"/>
              <a:ea typeface="+mn-ea"/>
              <a:cs typeface="+mn-cs"/>
            </a:rPr>
            <a:t> to get their </a:t>
          </a:r>
          <a:r>
            <a:rPr lang="en-US" sz="1100" i="1">
              <a:solidFill>
                <a:srgbClr val="000000"/>
              </a:solidFill>
              <a:latin typeface="+mn-lt"/>
              <a:ea typeface="+mn-ea"/>
              <a:cs typeface="+mn-cs"/>
            </a:rPr>
            <a:t>present values</a:t>
          </a:r>
          <a:r>
            <a:rPr lang="en-US" sz="1100">
              <a:solidFill>
                <a:srgbClr val="000000"/>
              </a:solidFill>
              <a:latin typeface="+mn-lt"/>
              <a:ea typeface="+mn-ea"/>
              <a:cs typeface="+mn-cs"/>
            </a:rPr>
            <a:t> now. Given a future stream of cash inflows and/or outflows, the sum of all their present values is called the </a:t>
          </a:r>
          <a:r>
            <a:rPr lang="en-US" sz="1100" i="1">
              <a:solidFill>
                <a:srgbClr val="000000"/>
              </a:solidFill>
              <a:latin typeface="+mn-lt"/>
              <a:ea typeface="+mn-ea"/>
              <a:cs typeface="+mn-cs"/>
            </a:rPr>
            <a:t>net present value</a:t>
          </a:r>
          <a:r>
            <a:rPr lang="en-US" sz="1100">
              <a:solidFill>
                <a:srgbClr val="000000"/>
              </a:solidFill>
              <a:latin typeface="+mn-lt"/>
              <a:ea typeface="+mn-ea"/>
              <a:cs typeface="+mn-cs"/>
            </a:rPr>
            <a:t>, or NPV. If this stream is incurred at regular time intervals—at the end of each year from year 1 on—you can use Excel’s handy NPV function to calculate the NPV of the stream.</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NPV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=NPV(</a:t>
          </a:r>
          <a:r>
            <a:rPr lang="en-US" sz="1100" b="1" i="1">
              <a:solidFill>
                <a:srgbClr val="000000"/>
              </a:solidFill>
              <a:latin typeface="+mn-lt"/>
              <a:ea typeface="+mn-ea"/>
              <a:cs typeface="+mn-cs"/>
            </a:rPr>
            <a:t>rate</a:t>
          </a:r>
          <a:r>
            <a:rPr lang="en-US" sz="1100" b="1">
              <a:solidFill>
                <a:srgbClr val="000000"/>
              </a:solidFill>
              <a:latin typeface="+mn-lt"/>
              <a:ea typeface="+mn-ea"/>
              <a:cs typeface="+mn-cs"/>
            </a:rPr>
            <a:t>,</a:t>
          </a:r>
          <a:r>
            <a:rPr lang="en-US" sz="1100" b="1" i="1">
              <a:solidFill>
                <a:srgbClr val="000000"/>
              </a:solidFill>
              <a:latin typeface="+mn-lt"/>
              <a:ea typeface="+mn-ea"/>
              <a:cs typeface="+mn-cs"/>
            </a:rPr>
            <a:t>cash_stream</a:t>
          </a:r>
          <a:r>
            <a:rPr lang="en-US" sz="1100" b="1">
              <a:solidFill>
                <a:srgbClr val="000000"/>
              </a:solidFill>
              <a:latin typeface="+mn-lt"/>
              <a:ea typeface="+mn-ea"/>
              <a:cs typeface="+mn-cs"/>
            </a:rPr>
            <a:t>)</a:t>
          </a:r>
          <a:r>
            <a:rPr lang="en-US" sz="1100">
              <a:solidFill>
                <a:srgbClr val="000000"/>
              </a:solidFill>
              <a:latin typeface="+mn-lt"/>
              <a:ea typeface="+mn-ea"/>
              <a:cs typeface="+mn-cs"/>
            </a:rPr>
            <a:t>. Here, </a:t>
          </a:r>
          <a:r>
            <a:rPr lang="en-US" sz="1100" i="1">
              <a:solidFill>
                <a:srgbClr val="000000"/>
              </a:solidFill>
              <a:latin typeface="+mn-lt"/>
              <a:ea typeface="+mn-ea"/>
              <a:cs typeface="+mn-cs"/>
            </a:rPr>
            <a:t>rate </a:t>
          </a:r>
          <a:r>
            <a:rPr lang="en-US" sz="1100">
              <a:solidFill>
                <a:srgbClr val="000000"/>
              </a:solidFill>
              <a:latin typeface="+mn-lt"/>
              <a:ea typeface="+mn-ea"/>
              <a:cs typeface="+mn-cs"/>
            </a:rPr>
            <a:t>is the discount rate, which is essentially the rate the company believes it can earn on its money, and </a:t>
          </a:r>
          <a:r>
            <a:rPr lang="en-US" sz="1100" i="1">
              <a:solidFill>
                <a:srgbClr val="000000"/>
              </a:solidFill>
              <a:latin typeface="+mn-lt"/>
              <a:ea typeface="+mn-ea"/>
              <a:cs typeface="+mn-cs"/>
            </a:rPr>
            <a:t>cash_stream </a:t>
          </a:r>
          <a:r>
            <a:rPr lang="en-US" sz="1100">
              <a:solidFill>
                <a:srgbClr val="000000"/>
              </a:solidFill>
              <a:latin typeface="+mn-lt"/>
              <a:ea typeface="+mn-ea"/>
              <a:cs typeface="+mn-cs"/>
            </a:rPr>
            <a:t>is a stream of cash inflows or outflows that occur at the </a:t>
          </a:r>
          <a:r>
            <a:rPr lang="en-US" sz="1100" i="1">
              <a:solidFill>
                <a:srgbClr val="000000"/>
              </a:solidFill>
              <a:latin typeface="+mn-lt"/>
              <a:ea typeface="+mn-ea"/>
              <a:cs typeface="+mn-cs"/>
            </a:rPr>
            <a:t>ends</a:t>
          </a:r>
          <a:r>
            <a:rPr lang="en-US" sz="1100">
              <a:solidFill>
                <a:srgbClr val="000000"/>
              </a:solidFill>
              <a:latin typeface="+mn-lt"/>
              <a:ea typeface="+mn-ea"/>
              <a:cs typeface="+mn-cs"/>
            </a:rPr>
            <a:t> of successive years, starting at the end of year 1.</a:t>
          </a:r>
        </a:p>
        <a:p>
          <a:endParaRPr lang="en-US" sz="1100">
            <a:solidFill>
              <a:srgbClr val="000000"/>
            </a:solidFill>
            <a:latin typeface="+mn-lt"/>
            <a:ea typeface="+mn-ea"/>
            <a:cs typeface="+mn-cs"/>
          </a:endParaRPr>
        </a:p>
        <a:p>
          <a:r>
            <a:rPr lang="en-US" sz="1100">
              <a:solidFill>
                <a:srgbClr val="000000"/>
              </a:solidFill>
              <a:latin typeface="+mn-lt"/>
              <a:ea typeface="+mn-ea"/>
              <a:cs typeface="+mn-cs"/>
            </a:rPr>
            <a:t>Note that if there is an initial cash inflow or outflow at the </a:t>
          </a:r>
          <a:r>
            <a:rPr lang="en-US" sz="1100" i="1">
              <a:solidFill>
                <a:srgbClr val="000000"/>
              </a:solidFill>
              <a:latin typeface="+mn-lt"/>
              <a:ea typeface="+mn-ea"/>
              <a:cs typeface="+mn-cs"/>
            </a:rPr>
            <a:t>beginning</a:t>
          </a:r>
          <a:r>
            <a:rPr lang="en-US" sz="1100">
              <a:solidFill>
                <a:srgbClr val="000000"/>
              </a:solidFill>
              <a:latin typeface="+mn-lt"/>
              <a:ea typeface="+mn-ea"/>
              <a:cs typeface="+mn-cs"/>
            </a:rPr>
            <a:t> of year 1, it should be entered outside the NPV function. The reason is that it doesn’t need to be discounted.</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Assume a company pays $100,000 at the beginning of year 1 to get into an investment. It then receives the cash inflows at the ends of years 1 through 5 shown to the right. What is the NPV of this investment (inflows minus outflows) with a 12% discount rate? Does the NPV increase or decrease as the discount rate increases? (Scroll to the right for the answer.)</a:t>
          </a:r>
        </a:p>
      </xdr:txBody>
    </xdr:sp>
    <xdr:clientData/>
  </xdr:twoCellAnchor>
  <xdr:twoCellAnchor>
    <xdr:from>
      <xdr:col>1</xdr:col>
      <xdr:colOff>0</xdr:colOff>
      <xdr:row>31</xdr:row>
      <xdr:rowOff>190499</xdr:rowOff>
    </xdr:from>
    <xdr:to>
      <xdr:col>9</xdr:col>
      <xdr:colOff>0</xdr:colOff>
      <xdr:row>59</xdr:row>
      <xdr:rowOff>19050</xdr:rowOff>
    </xdr:to>
    <xdr:sp macro="" textlink="">
      <xdr:nvSpPr>
        <xdr:cNvPr id="3" name="TextBox 2">
          <a:extLst>
            <a:ext uri="{FF2B5EF4-FFF2-40B4-BE49-F238E27FC236}">
              <a16:creationId xmlns:a16="http://schemas.microsoft.com/office/drawing/2014/main" id="{00000000-0008-0000-4000-000003000000}"/>
            </a:ext>
          </a:extLst>
        </xdr:cNvPr>
        <xdr:cNvSpPr txBox="1"/>
      </xdr:nvSpPr>
      <xdr:spPr>
        <a:xfrm>
          <a:off x="609600" y="6095999"/>
          <a:ext cx="4876800" cy="516255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XNPV Function (Financial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If a company incurs cash inflows or outflows at </a:t>
          </a:r>
          <a:r>
            <a:rPr lang="en-US" sz="1100" i="1">
              <a:solidFill>
                <a:srgbClr val="000000"/>
              </a:solidFill>
              <a:latin typeface="+mn-lt"/>
              <a:ea typeface="+mn-ea"/>
              <a:cs typeface="+mn-cs"/>
            </a:rPr>
            <a:t>irregular</a:t>
          </a:r>
          <a:r>
            <a:rPr lang="en-US" sz="1100">
              <a:solidFill>
                <a:srgbClr val="000000"/>
              </a:solidFill>
              <a:latin typeface="+mn-lt"/>
              <a:ea typeface="+mn-ea"/>
              <a:cs typeface="+mn-cs"/>
            </a:rPr>
            <a:t> times, such as January 15, then May 30, then July 1, and so on, the NPV function cannot be used. You could go back to your finance book to see how to discount future cash flows directly, but it is easier to use the little-known XNPV function. (Before Excel 2007, this function was actually part of the Analysis ToolPak add-in that ships with Excel. Since Excel 2007, it has been part of the regular financial functions group.)</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XNPV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=XNPV(</a:t>
          </a:r>
          <a:r>
            <a:rPr lang="en-US" sz="1100" b="1" i="1">
              <a:solidFill>
                <a:srgbClr val="000000"/>
              </a:solidFill>
              <a:latin typeface="+mn-lt"/>
              <a:ea typeface="+mn-ea"/>
              <a:cs typeface="+mn-cs"/>
            </a:rPr>
            <a:t>discount_rate</a:t>
          </a:r>
          <a:r>
            <a:rPr lang="en-US" sz="1100" b="1">
              <a:solidFill>
                <a:srgbClr val="000000"/>
              </a:solidFill>
              <a:latin typeface="+mn-lt"/>
              <a:ea typeface="+mn-ea"/>
              <a:cs typeface="+mn-cs"/>
            </a:rPr>
            <a:t>,</a:t>
          </a:r>
          <a:r>
            <a:rPr lang="en-US" sz="1100" b="1" i="1">
              <a:solidFill>
                <a:srgbClr val="000000"/>
              </a:solidFill>
              <a:latin typeface="+mn-lt"/>
              <a:ea typeface="+mn-ea"/>
              <a:cs typeface="+mn-cs"/>
            </a:rPr>
            <a:t>cash_flows</a:t>
          </a:r>
          <a:r>
            <a:rPr lang="en-US" sz="1100" b="1">
              <a:solidFill>
                <a:srgbClr val="000000"/>
              </a:solidFill>
              <a:latin typeface="+mn-lt"/>
              <a:ea typeface="+mn-ea"/>
              <a:cs typeface="+mn-cs"/>
            </a:rPr>
            <a:t>,</a:t>
          </a:r>
          <a:r>
            <a:rPr lang="en-US" sz="1100" b="1" i="1">
              <a:solidFill>
                <a:srgbClr val="000000"/>
              </a:solidFill>
              <a:latin typeface="+mn-lt"/>
              <a:ea typeface="+mn-ea"/>
              <a:cs typeface="+mn-cs"/>
            </a:rPr>
            <a:t>dates</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discount_rate </a:t>
          </a:r>
          <a:r>
            <a:rPr lang="en-US" sz="1100">
              <a:solidFill>
                <a:srgbClr val="000000"/>
              </a:solidFill>
              <a:latin typeface="+mn-lt"/>
              <a:ea typeface="+mn-ea"/>
              <a:cs typeface="+mn-cs"/>
            </a:rPr>
            <a:t>is the same as with NPV, </a:t>
          </a:r>
          <a:r>
            <a:rPr lang="en-US" sz="1100" i="1">
              <a:solidFill>
                <a:srgbClr val="000000"/>
              </a:solidFill>
              <a:latin typeface="+mn-lt"/>
              <a:ea typeface="+mn-ea"/>
              <a:cs typeface="+mn-cs"/>
            </a:rPr>
            <a:t>cash_flows</a:t>
          </a:r>
          <a:r>
            <a:rPr lang="en-US" sz="1100">
              <a:solidFill>
                <a:srgbClr val="000000"/>
              </a:solidFill>
              <a:latin typeface="+mn-lt"/>
              <a:ea typeface="+mn-ea"/>
              <a:cs typeface="+mn-cs"/>
            </a:rPr>
            <a:t> is a stream of cash inflows or outflows, and </a:t>
          </a:r>
          <a:r>
            <a:rPr lang="en-US" sz="1100" i="1">
              <a:solidFill>
                <a:srgbClr val="000000"/>
              </a:solidFill>
              <a:latin typeface="+mn-lt"/>
              <a:ea typeface="+mn-ea"/>
              <a:cs typeface="+mn-cs"/>
            </a:rPr>
            <a:t>dates</a:t>
          </a:r>
          <a:r>
            <a:rPr lang="en-US" sz="1100">
              <a:solidFill>
                <a:srgbClr val="000000"/>
              </a:solidFill>
              <a:latin typeface="+mn-lt"/>
              <a:ea typeface="+mn-ea"/>
              <a:cs typeface="+mn-cs"/>
            </a:rPr>
            <a:t> is a stream of the dates when they are incurred.</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Typically, the first cash value will be an outflow and the rest will be inflows. In this case, the initial outflow (investment) </a:t>
          </a:r>
          <a:r>
            <a:rPr lang="en-US" sz="1100" i="1">
              <a:solidFill>
                <a:srgbClr val="000000"/>
              </a:solidFill>
              <a:latin typeface="+mn-lt"/>
              <a:ea typeface="+mn-ea"/>
              <a:cs typeface="+mn-cs"/>
            </a:rPr>
            <a:t>should</a:t>
          </a:r>
          <a:r>
            <a:rPr lang="en-US" sz="1100">
              <a:solidFill>
                <a:srgbClr val="000000"/>
              </a:solidFill>
              <a:latin typeface="+mn-lt"/>
              <a:ea typeface="+mn-ea"/>
              <a:cs typeface="+mn-cs"/>
            </a:rPr>
            <a:t> be included in the XNPV function, and the NPV will be discounted back to the date of this initial payment. This payment should be entered as a negative number.</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Find the net present value of the stream of cash inflows shown to the right, where the first is really a payment at the beginning of 2013. (Scroll to the right for the answer.)</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28575</xdr:colOff>
      <xdr:row>43</xdr:row>
      <xdr:rowOff>0</xdr:rowOff>
    </xdr:to>
    <xdr:sp macro="" textlink="">
      <xdr:nvSpPr>
        <xdr:cNvPr id="2" name="TextBox 1">
          <a:extLst>
            <a:ext uri="{FF2B5EF4-FFF2-40B4-BE49-F238E27FC236}">
              <a16:creationId xmlns:a16="http://schemas.microsoft.com/office/drawing/2014/main" id="{00000000-0008-0000-4100-000002000000}"/>
            </a:ext>
          </a:extLst>
        </xdr:cNvPr>
        <xdr:cNvSpPr txBox="1"/>
      </xdr:nvSpPr>
      <xdr:spPr>
        <a:xfrm>
          <a:off x="609600" y="381000"/>
          <a:ext cx="4905375" cy="7810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IRR (Internal Rate of Return) and XIRR Functions</a:t>
          </a:r>
        </a:p>
        <a:p>
          <a:endParaRPr lang="en-US" sz="1100">
            <a:solidFill>
              <a:srgbClr val="000000"/>
            </a:solidFill>
          </a:endParaRPr>
        </a:p>
        <a:p>
          <a:r>
            <a:rPr lang="en-US" sz="1100">
              <a:solidFill>
                <a:srgbClr val="000000"/>
              </a:solidFill>
            </a:rPr>
            <a:t>Companies often have investment opportunities where they pay initially and then receive returns in the future. It is easy to show that the NPV of such an investment </a:t>
          </a:r>
          <a:r>
            <a:rPr lang="en-US" sz="1100" i="1">
              <a:solidFill>
                <a:srgbClr val="000000"/>
              </a:solidFill>
            </a:rPr>
            <a:t>decreases</a:t>
          </a:r>
          <a:r>
            <a:rPr lang="en-US" sz="1100">
              <a:solidFill>
                <a:srgbClr val="000000"/>
              </a:solidFill>
            </a:rPr>
            <a:t> as the discount rate </a:t>
          </a:r>
          <a:r>
            <a:rPr lang="en-US" sz="1100" i="1">
              <a:solidFill>
                <a:srgbClr val="000000"/>
              </a:solidFill>
            </a:rPr>
            <a:t>increases</a:t>
          </a:r>
          <a:r>
            <a:rPr lang="en-US" sz="1100">
              <a:solidFill>
                <a:srgbClr val="000000"/>
              </a:solidFill>
            </a:rPr>
            <a:t>. In fact, for large enough discount rates, the NPV will typically become negative, meaning that the future returns are not enough to offset the initial payment. The discount rate at which NPV changes from positive to negative is called the internal rate of return, or IRR. Specifically, the IRR is the discount rate at which NPV equals 0. </a:t>
          </a:r>
        </a:p>
        <a:p>
          <a:endParaRPr lang="en-US" sz="1100">
            <a:solidFill>
              <a:srgbClr val="000000"/>
            </a:solidFill>
          </a:endParaRPr>
        </a:p>
        <a:p>
          <a:r>
            <a:rPr lang="en-US" sz="1100">
              <a:solidFill>
                <a:srgbClr val="000000"/>
              </a:solidFill>
            </a:rPr>
            <a:t>Companies are interested in IRR for the following reason. Typically, they have a "hurdle rate" that they use to discount potential investments. If the NPV of an investment is positive, discounted at the hurdle rate, it is worth pursuing. If it is negative, it is not attractive. Stated equivalently, the investment is worth pursuing only if its IRR is greater than the company’s hurdle rate.
Excel has an IRR function that calculates an investment’s IRR. As with the NPV function, the investment should be structured so that there is an initial cash payment at the beginning of year 1 and then regular cash returns at the ends of years 1, 2, and so on.
To use the IRR function:
Enter the formula </a:t>
          </a:r>
          <a:r>
            <a:rPr lang="en-US" sz="1100" b="1">
              <a:solidFill>
                <a:srgbClr val="000000"/>
              </a:solidFill>
            </a:rPr>
            <a:t>=IRR(</a:t>
          </a:r>
          <a:r>
            <a:rPr lang="en-US" sz="1100" b="1" i="1">
              <a:solidFill>
                <a:srgbClr val="000000"/>
              </a:solidFill>
            </a:rPr>
            <a:t>cash_stream</a:t>
          </a:r>
          <a:r>
            <a:rPr lang="en-US" sz="1100" b="1">
              <a:solidFill>
                <a:srgbClr val="000000"/>
              </a:solidFill>
            </a:rPr>
            <a:t>,</a:t>
          </a:r>
          <a:r>
            <a:rPr lang="en-US" sz="1100" b="1" i="1">
              <a:solidFill>
                <a:srgbClr val="000000"/>
              </a:solidFill>
            </a:rPr>
            <a:t>rate_guess</a:t>
          </a:r>
          <a:r>
            <a:rPr lang="en-US" sz="1100" b="1">
              <a:solidFill>
                <a:srgbClr val="000000"/>
              </a:solidFill>
            </a:rPr>
            <a:t>)</a:t>
          </a:r>
          <a:r>
            <a:rPr lang="en-US" sz="1100">
              <a:solidFill>
                <a:srgbClr val="000000"/>
              </a:solidFill>
            </a:rPr>
            <a:t>, where </a:t>
          </a:r>
          <a:r>
            <a:rPr lang="en-US" sz="1100" i="1">
              <a:solidFill>
                <a:srgbClr val="000000"/>
              </a:solidFill>
            </a:rPr>
            <a:t>cash_stream</a:t>
          </a:r>
          <a:r>
            <a:rPr lang="en-US" sz="1100">
              <a:solidFill>
                <a:srgbClr val="000000"/>
              </a:solidFill>
            </a:rPr>
            <a:t> is a stream of cash flows, where the first (the initial payment) should be negative, and </a:t>
          </a:r>
          <a:r>
            <a:rPr lang="en-US" sz="1100" i="1">
              <a:solidFill>
                <a:srgbClr val="000000"/>
              </a:solidFill>
            </a:rPr>
            <a:t>rate_guess</a:t>
          </a:r>
          <a:r>
            <a:rPr lang="en-US" sz="1100">
              <a:solidFill>
                <a:srgbClr val="000000"/>
              </a:solidFill>
            </a:rPr>
            <a:t> is an initial guess for the IRR.
This seems strange. Why should you have to guess at the answer? It is because Excel calculates the IRR iteratively, starting with your guess. Your actual guess shouldn’t make any difference in the final answer except in unusual cases.
Try it! Find the IRR for the investment to the right, using an initial guess of 15%. What does this IRR say about the attractiveness of the investment? (Scroll to the right for the answer.)</a:t>
          </a:r>
        </a:p>
        <a:p>
          <a:endParaRPr lang="en-US" sz="1100">
            <a:solidFill>
              <a:srgbClr val="000000"/>
            </a:solidFill>
          </a:endParaRPr>
        </a:p>
        <a:p>
          <a:r>
            <a:rPr lang="en-US" sz="1100" b="1">
              <a:solidFill>
                <a:srgbClr val="000000"/>
              </a:solidFill>
            </a:rPr>
            <a:t>Note: </a:t>
          </a:r>
          <a:r>
            <a:rPr lang="en-US" sz="1100">
              <a:solidFill>
                <a:srgbClr val="000000"/>
              </a:solidFill>
            </a:rPr>
            <a:t>The NPV topic in this tutorial describes an XNPV function for cash flows that don't occur at regularly spaced intervals. There is a corresponding XIRR function. Y</a:t>
          </a:r>
          <a:r>
            <a:rPr lang="en-US" sz="1100" baseline="0">
              <a:solidFill>
                <a:srgbClr val="000000"/>
              </a:solidFill>
            </a:rPr>
            <a:t>ou can l</a:t>
          </a:r>
          <a:r>
            <a:rPr lang="en-US" sz="1100">
              <a:solidFill>
                <a:srgbClr val="000000"/>
              </a:solidFill>
            </a:rPr>
            <a:t>ook it up in online help.</a:t>
          </a:r>
        </a:p>
      </xdr:txBody>
    </xdr:sp>
    <xdr:clientData/>
  </xdr:twoCellAnchor>
  <xdr:twoCellAnchor>
    <xdr:from>
      <xdr:col>30</xdr:col>
      <xdr:colOff>9525</xdr:colOff>
      <xdr:row>10</xdr:row>
      <xdr:rowOff>19050</xdr:rowOff>
    </xdr:from>
    <xdr:to>
      <xdr:col>34</xdr:col>
      <xdr:colOff>6350</xdr:colOff>
      <xdr:row>14</xdr:row>
      <xdr:rowOff>19050</xdr:rowOff>
    </xdr:to>
    <xdr:sp macro="" textlink="">
      <xdr:nvSpPr>
        <xdr:cNvPr id="3" name="TextBox 2">
          <a:extLst>
            <a:ext uri="{FF2B5EF4-FFF2-40B4-BE49-F238E27FC236}">
              <a16:creationId xmlns:a16="http://schemas.microsoft.com/office/drawing/2014/main" id="{00000000-0008-0000-4100-000003000000}"/>
            </a:ext>
          </a:extLst>
        </xdr:cNvPr>
        <xdr:cNvSpPr txBox="1"/>
      </xdr:nvSpPr>
      <xdr:spPr>
        <a:xfrm>
          <a:off x="18297525" y="1924050"/>
          <a:ext cx="2435225" cy="76200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vert="horz" rtlCol="0" anchor="t"/>
        <a:lstStyle/>
        <a:p>
          <a:r>
            <a:rPr lang="en-US" sz="1100">
              <a:solidFill>
                <a:srgbClr val="000000"/>
              </a:solidFill>
            </a:rPr>
            <a:t>The company will find this investment attractive only if its hurdle rate is below 19.81% (which it probably is).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34</xdr:row>
      <xdr:rowOff>0</xdr:rowOff>
    </xdr:to>
    <xdr:sp macro="" textlink="">
      <xdr:nvSpPr>
        <xdr:cNvPr id="2" name="TextBox 1">
          <a:extLst>
            <a:ext uri="{FF2B5EF4-FFF2-40B4-BE49-F238E27FC236}">
              <a16:creationId xmlns:a16="http://schemas.microsoft.com/office/drawing/2014/main" id="{00000000-0008-0000-4200-000002000000}"/>
            </a:ext>
          </a:extLst>
        </xdr:cNvPr>
        <xdr:cNvSpPr txBox="1"/>
      </xdr:nvSpPr>
      <xdr:spPr>
        <a:xfrm>
          <a:off x="609600" y="381000"/>
          <a:ext cx="4876800" cy="6096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INDEX Function (Lookup &amp; Reference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INDEX function is useful for finding the value in a particular cell of a rectangular range. You access this value by the </a:t>
          </a:r>
          <a:r>
            <a:rPr lang="en-US" sz="1100" i="1">
              <a:solidFill>
                <a:srgbClr val="000000"/>
              </a:solidFill>
              <a:latin typeface="+mn-lt"/>
              <a:ea typeface="+mn-ea"/>
              <a:cs typeface="+mn-cs"/>
            </a:rPr>
            <a:t>indexes</a:t>
          </a:r>
          <a:r>
            <a:rPr lang="en-US" sz="1100">
              <a:solidFill>
                <a:srgbClr val="000000"/>
              </a:solidFill>
              <a:latin typeface="+mn-lt"/>
              <a:ea typeface="+mn-ea"/>
              <a:cs typeface="+mn-cs"/>
            </a:rPr>
            <a:t> of the cell you want. Specifically, you specify a row index and a column index. For example, if the range has 10 rows and 20 columns, the indexes 4, 8 indicate the 4th row  and 8th</a:t>
          </a:r>
          <a:r>
            <a:rPr lang="en-US" sz="1100" baseline="0">
              <a:solidFill>
                <a:srgbClr val="000000"/>
              </a:solidFill>
              <a:latin typeface="+mn-lt"/>
              <a:ea typeface="+mn-ea"/>
              <a:cs typeface="+mn-cs"/>
            </a:rPr>
            <a:t> </a:t>
          </a:r>
          <a:r>
            <a:rPr lang="en-US" sz="1100">
              <a:solidFill>
                <a:srgbClr val="000000"/>
              </a:solidFill>
              <a:latin typeface="+mn-lt"/>
              <a:ea typeface="+mn-ea"/>
              <a:cs typeface="+mn-cs"/>
            </a:rPr>
            <a:t>column of the range.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INDEX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=INDEX(</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b="1" i="1">
              <a:solidFill>
                <a:srgbClr val="000000"/>
              </a:solidFill>
              <a:latin typeface="+mn-lt"/>
              <a:ea typeface="+mn-ea"/>
              <a:cs typeface="+mn-cs"/>
            </a:rPr>
            <a:t>row index</a:t>
          </a:r>
          <a:r>
            <a:rPr lang="en-US" sz="1100" b="1">
              <a:solidFill>
                <a:srgbClr val="000000"/>
              </a:solidFill>
              <a:latin typeface="+mn-lt"/>
              <a:ea typeface="+mn-ea"/>
              <a:cs typeface="+mn-cs"/>
            </a:rPr>
            <a:t>,</a:t>
          </a:r>
          <a:r>
            <a:rPr lang="en-US" sz="1100" b="1" i="1">
              <a:solidFill>
                <a:srgbClr val="000000"/>
              </a:solidFill>
              <a:latin typeface="+mn-lt"/>
              <a:ea typeface="+mn-ea"/>
              <a:cs typeface="+mn-cs"/>
            </a:rPr>
            <a:t>column</a:t>
          </a:r>
          <a:r>
            <a:rPr lang="en-US" sz="1100" b="1" i="1" baseline="0">
              <a:solidFill>
                <a:srgbClr val="000000"/>
              </a:solidFill>
              <a:latin typeface="+mn-lt"/>
              <a:ea typeface="+mn-ea"/>
              <a:cs typeface="+mn-cs"/>
            </a:rPr>
            <a:t> </a:t>
          </a:r>
          <a:r>
            <a:rPr lang="en-US" sz="1100" b="1" i="1">
              <a:solidFill>
                <a:srgbClr val="000000"/>
              </a:solidFill>
              <a:latin typeface="+mn-lt"/>
              <a:ea typeface="+mn-ea"/>
              <a:cs typeface="+mn-cs"/>
            </a:rPr>
            <a:t>index</a:t>
          </a:r>
          <a:r>
            <a:rPr lang="en-US" sz="1100" b="1">
              <a:solidFill>
                <a:srgbClr val="000000"/>
              </a:solidFill>
              <a:latin typeface="+mn-lt"/>
              <a:ea typeface="+mn-ea"/>
              <a:cs typeface="+mn-cs"/>
            </a:rPr>
            <a:t>)</a:t>
          </a:r>
          <a:r>
            <a:rPr lang="en-US" sz="1100">
              <a:solidFill>
                <a:srgbClr val="000000"/>
              </a:solidFill>
              <a:latin typeface="+mn-lt"/>
              <a:ea typeface="+mn-ea"/>
              <a:cs typeface="+mn-cs"/>
            </a:rPr>
            <a:t>, where </a:t>
          </a:r>
          <a:r>
            <a:rPr lang="en-US" sz="1100" i="1">
              <a:solidFill>
                <a:srgbClr val="000000"/>
              </a:solidFill>
              <a:latin typeface="+mn-lt"/>
              <a:ea typeface="+mn-ea"/>
              <a:cs typeface="+mn-cs"/>
            </a:rPr>
            <a:t>row index </a:t>
          </a:r>
          <a:r>
            <a:rPr lang="en-US" sz="1100">
              <a:solidFill>
                <a:srgbClr val="000000"/>
              </a:solidFill>
              <a:latin typeface="+mn-lt"/>
              <a:ea typeface="+mn-ea"/>
              <a:cs typeface="+mn-cs"/>
            </a:rPr>
            <a:t>is an integer (for row) and </a:t>
          </a:r>
          <a:r>
            <a:rPr lang="en-US" sz="1100" i="1">
              <a:solidFill>
                <a:srgbClr val="000000"/>
              </a:solidFill>
              <a:latin typeface="+mn-lt"/>
              <a:ea typeface="+mn-ea"/>
              <a:cs typeface="+mn-cs"/>
            </a:rPr>
            <a:t>column</a:t>
          </a:r>
          <a:r>
            <a:rPr lang="en-US" sz="1100" i="1" baseline="0">
              <a:solidFill>
                <a:srgbClr val="000000"/>
              </a:solidFill>
              <a:latin typeface="+mn-lt"/>
              <a:ea typeface="+mn-ea"/>
              <a:cs typeface="+mn-cs"/>
            </a:rPr>
            <a:t> </a:t>
          </a:r>
          <a:r>
            <a:rPr lang="en-US" sz="1100" i="1">
              <a:solidFill>
                <a:srgbClr val="000000"/>
              </a:solidFill>
              <a:latin typeface="+mn-lt"/>
              <a:ea typeface="+mn-ea"/>
              <a:cs typeface="+mn-cs"/>
            </a:rPr>
            <a:t>index</a:t>
          </a:r>
          <a:r>
            <a:rPr lang="en-US" sz="1100">
              <a:solidFill>
                <a:srgbClr val="000000"/>
              </a:solidFill>
              <a:latin typeface="+mn-lt"/>
              <a:ea typeface="+mn-ea"/>
              <a:cs typeface="+mn-cs"/>
            </a:rPr>
            <a:t> is an integer (for column).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For example, the formula </a:t>
          </a:r>
          <a:r>
            <a:rPr lang="en-US" sz="1100" b="1">
              <a:solidFill>
                <a:srgbClr val="000000"/>
              </a:solidFill>
              <a:latin typeface="+mn-lt"/>
              <a:ea typeface="+mn-ea"/>
              <a:cs typeface="+mn-cs"/>
            </a:rPr>
            <a:t>=INDEX(D11:F20,4,2)</a:t>
          </a:r>
          <a:r>
            <a:rPr lang="en-US" sz="1100">
              <a:solidFill>
                <a:srgbClr val="000000"/>
              </a:solidFill>
              <a:latin typeface="+mn-lt"/>
              <a:ea typeface="+mn-ea"/>
              <a:cs typeface="+mn-cs"/>
            </a:rPr>
            <a:t> refers to the value in cell E14, the cell in the 4th row and 2nd column of the range.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If </a:t>
          </a:r>
          <a:r>
            <a:rPr lang="en-US" sz="1100" i="1">
              <a:solidFill>
                <a:srgbClr val="000000"/>
              </a:solidFill>
              <a:latin typeface="+mn-lt"/>
              <a:ea typeface="+mn-ea"/>
              <a:cs typeface="+mn-cs"/>
            </a:rPr>
            <a:t>range </a:t>
          </a:r>
          <a:r>
            <a:rPr lang="en-US" sz="1100">
              <a:solidFill>
                <a:srgbClr val="000000"/>
              </a:solidFill>
              <a:latin typeface="+mn-lt"/>
              <a:ea typeface="+mn-ea"/>
              <a:cs typeface="+mn-cs"/>
            </a:rPr>
            <a:t>is a single-column range, the </a:t>
          </a:r>
          <a:r>
            <a:rPr lang="en-US" sz="1100" i="1">
              <a:solidFill>
                <a:srgbClr val="000000"/>
              </a:solidFill>
              <a:latin typeface="+mn-lt"/>
              <a:ea typeface="+mn-ea"/>
              <a:cs typeface="+mn-cs"/>
            </a:rPr>
            <a:t>column index</a:t>
          </a:r>
          <a:r>
            <a:rPr lang="en-US" sz="1100">
              <a:solidFill>
                <a:srgbClr val="000000"/>
              </a:solidFill>
              <a:latin typeface="+mn-lt"/>
              <a:ea typeface="+mn-ea"/>
              <a:cs typeface="+mn-cs"/>
            </a:rPr>
            <a:t> argument can be omitted. In that case, </a:t>
          </a:r>
          <a:r>
            <a:rPr lang="en-US" sz="1100" b="1">
              <a:solidFill>
                <a:srgbClr val="000000"/>
              </a:solidFill>
              <a:latin typeface="+mn-lt"/>
              <a:ea typeface="+mn-ea"/>
              <a:cs typeface="+mn-cs"/>
            </a:rPr>
            <a:t>=INDEX(</a:t>
          </a:r>
          <a:r>
            <a:rPr lang="en-US" sz="1100" b="1" i="1">
              <a:solidFill>
                <a:srgbClr val="000000"/>
              </a:solidFill>
              <a:latin typeface="+mn-lt"/>
              <a:ea typeface="+mn-ea"/>
              <a:cs typeface="+mn-cs"/>
            </a:rPr>
            <a:t>range</a:t>
          </a:r>
          <a:r>
            <a:rPr lang="en-US" sz="1100" b="1">
              <a:solidFill>
                <a:srgbClr val="000000"/>
              </a:solidFill>
              <a:latin typeface="+mn-lt"/>
              <a:ea typeface="+mn-ea"/>
              <a:cs typeface="+mn-cs"/>
            </a:rPr>
            <a:t>,</a:t>
          </a:r>
          <a:r>
            <a:rPr lang="en-US" sz="1100" b="1" i="1">
              <a:solidFill>
                <a:srgbClr val="000000"/>
              </a:solidFill>
              <a:latin typeface="+mn-lt"/>
              <a:ea typeface="+mn-ea"/>
              <a:cs typeface="+mn-cs"/>
            </a:rPr>
            <a:t>row index</a:t>
          </a:r>
          <a:r>
            <a:rPr lang="en-US" sz="1100" b="1">
              <a:solidFill>
                <a:srgbClr val="000000"/>
              </a:solidFill>
              <a:latin typeface="+mn-lt"/>
              <a:ea typeface="+mn-ea"/>
              <a:cs typeface="+mn-cs"/>
            </a:rPr>
            <a:t>)</a:t>
          </a:r>
          <a:r>
            <a:rPr lang="en-US" sz="1100">
              <a:solidFill>
                <a:srgbClr val="000000"/>
              </a:solidFill>
              <a:latin typeface="+mn-lt"/>
              <a:ea typeface="+mn-ea"/>
              <a:cs typeface="+mn-cs"/>
            </a:rPr>
            <a:t> returns the value in the specified </a:t>
          </a:r>
          <a:r>
            <a:rPr lang="en-US" sz="1100" i="1">
              <a:solidFill>
                <a:srgbClr val="000000"/>
              </a:solidFill>
              <a:latin typeface="+mn-lt"/>
              <a:ea typeface="+mn-ea"/>
              <a:cs typeface="+mn-cs"/>
            </a:rPr>
            <a:t>row index </a:t>
          </a:r>
          <a:r>
            <a:rPr lang="en-US" sz="1100">
              <a:solidFill>
                <a:srgbClr val="000000"/>
              </a:solidFill>
              <a:latin typeface="+mn-lt"/>
              <a:ea typeface="+mn-ea"/>
              <a:cs typeface="+mn-cs"/>
            </a:rPr>
            <a:t>of the range. For example, the formula </a:t>
          </a:r>
          <a:r>
            <a:rPr lang="en-US" sz="1100" b="1">
              <a:solidFill>
                <a:srgbClr val="000000"/>
              </a:solidFill>
              <a:latin typeface="+mn-lt"/>
              <a:ea typeface="+mn-ea"/>
              <a:cs typeface="+mn-cs"/>
            </a:rPr>
            <a:t>=INDEX(A11:A20,3)</a:t>
          </a:r>
          <a:r>
            <a:rPr lang="en-US" sz="1100">
              <a:solidFill>
                <a:srgbClr val="000000"/>
              </a:solidFill>
              <a:latin typeface="+mn-lt"/>
              <a:ea typeface="+mn-ea"/>
              <a:cs typeface="+mn-cs"/>
            </a:rPr>
            <a:t> refers to the value in cell A13, the 3rd cell in the range.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Similarly, if </a:t>
          </a:r>
          <a:r>
            <a:rPr lang="en-US" sz="1100" i="1">
              <a:solidFill>
                <a:srgbClr val="000000"/>
              </a:solidFill>
              <a:latin typeface="+mn-lt"/>
              <a:ea typeface="+mn-ea"/>
              <a:cs typeface="+mn-cs"/>
            </a:rPr>
            <a:t>range</a:t>
          </a:r>
          <a:r>
            <a:rPr lang="en-US" sz="1100">
              <a:solidFill>
                <a:srgbClr val="000000"/>
              </a:solidFill>
              <a:latin typeface="+mn-lt"/>
              <a:ea typeface="+mn-ea"/>
              <a:cs typeface="+mn-cs"/>
            </a:rPr>
            <a:t> is a single-row range, only </a:t>
          </a:r>
          <a:r>
            <a:rPr lang="en-US" sz="1100" i="1">
              <a:solidFill>
                <a:srgbClr val="000000"/>
              </a:solidFill>
              <a:latin typeface="+mn-lt"/>
              <a:ea typeface="+mn-ea"/>
              <a:cs typeface="+mn-cs"/>
            </a:rPr>
            <a:t>column index</a:t>
          </a:r>
          <a:r>
            <a:rPr lang="en-US" sz="1100">
              <a:solidFill>
                <a:srgbClr val="000000"/>
              </a:solidFill>
              <a:latin typeface="+mn-lt"/>
              <a:ea typeface="+mn-ea"/>
              <a:cs typeface="+mn-cs"/>
            </a:rPr>
            <a:t> needs to be included. For example, the formula </a:t>
          </a:r>
          <a:r>
            <a:rPr lang="en-US" sz="1100" b="1">
              <a:solidFill>
                <a:srgbClr val="000000"/>
              </a:solidFill>
              <a:latin typeface="+mn-lt"/>
              <a:ea typeface="+mn-ea"/>
              <a:cs typeface="+mn-cs"/>
            </a:rPr>
            <a:t>=INDEX(B10:E10,3) </a:t>
          </a:r>
          <a:r>
            <a:rPr lang="en-US" sz="1100">
              <a:solidFill>
                <a:srgbClr val="000000"/>
              </a:solidFill>
              <a:latin typeface="+mn-lt"/>
              <a:ea typeface="+mn-ea"/>
              <a:cs typeface="+mn-cs"/>
            </a:rPr>
            <a:t>refers to the value in cell D10, the 3rd cell in the range.</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Try it! Find the unit shipping cost from Plant2 to City3 with a formula in the top gray cell. Then enter a formula in the bottom gray cell that finds the unit shipping cost from the plant to the city specified in the two cells above it. This formula should respond appropriately to whatever plant and city indexes are entered in these two cells. (Scroll to the right for the answers.)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43</xdr:row>
      <xdr:rowOff>0</xdr:rowOff>
    </xdr:to>
    <xdr:sp macro="" textlink="">
      <xdr:nvSpPr>
        <xdr:cNvPr id="2" name="TextBox 1">
          <a:extLst>
            <a:ext uri="{FF2B5EF4-FFF2-40B4-BE49-F238E27FC236}">
              <a16:creationId xmlns:a16="http://schemas.microsoft.com/office/drawing/2014/main" id="{00000000-0008-0000-4300-000002000000}"/>
            </a:ext>
          </a:extLst>
        </xdr:cNvPr>
        <xdr:cNvSpPr txBox="1"/>
      </xdr:nvSpPr>
      <xdr:spPr>
        <a:xfrm>
          <a:off x="609600" y="381000"/>
          <a:ext cx="4876800" cy="7810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MATCH Function (Lookup &amp; Reference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MATCH function is handy for finding a cell in a range that matches a given value. It is often used in the following situation. Suppose you have a decision variable such as order quantity that needs to be chosen to maximize profit. You enter some formulas that link order quantity to profit. Then you create a data table that finds the profit for a number of possible order quantities. The MATCH function lets you locate the order</a:t>
          </a:r>
          <a:r>
            <a:rPr lang="en-US" sz="1100" baseline="0">
              <a:solidFill>
                <a:srgbClr val="000000"/>
              </a:solidFill>
              <a:latin typeface="+mn-lt"/>
              <a:ea typeface="+mn-ea"/>
              <a:cs typeface="+mn-cs"/>
            </a:rPr>
            <a:t> quantity</a:t>
          </a:r>
          <a:r>
            <a:rPr lang="en-US" sz="1100">
              <a:solidFill>
                <a:srgbClr val="000000"/>
              </a:solidFill>
              <a:latin typeface="+mn-lt"/>
              <a:ea typeface="+mn-ea"/>
              <a:cs typeface="+mn-cs"/>
            </a:rPr>
            <a:t> in the data table with the largest profit.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MATCH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=MATCH(</a:t>
          </a:r>
          <a:r>
            <a:rPr lang="en-US" sz="1100" b="1" i="1">
              <a:solidFill>
                <a:srgbClr val="000000"/>
              </a:solidFill>
              <a:latin typeface="+mn-lt"/>
              <a:ea typeface="+mn-ea"/>
              <a:cs typeface="+mn-cs"/>
            </a:rPr>
            <a:t>value</a:t>
          </a:r>
          <a:r>
            <a:rPr lang="en-US" sz="1100" b="1">
              <a:solidFill>
                <a:srgbClr val="000000"/>
              </a:solidFill>
              <a:latin typeface="+mn-lt"/>
              <a:ea typeface="+mn-ea"/>
              <a:cs typeface="+mn-cs"/>
            </a:rPr>
            <a:t>,</a:t>
          </a:r>
          <a:r>
            <a:rPr lang="en-US" sz="1100" b="1" i="1">
              <a:solidFill>
                <a:srgbClr val="000000"/>
              </a:solidFill>
              <a:latin typeface="+mn-lt"/>
              <a:ea typeface="+mn-ea"/>
              <a:cs typeface="+mn-cs"/>
            </a:rPr>
            <a:t>range</a:t>
          </a:r>
          <a:r>
            <a:rPr lang="en-US" sz="1100" b="1">
              <a:solidFill>
                <a:srgbClr val="000000"/>
              </a:solidFill>
              <a:latin typeface="+mn-lt"/>
              <a:ea typeface="+mn-ea"/>
              <a:cs typeface="+mn-cs"/>
            </a:rPr>
            <a:t>,0)</a:t>
          </a:r>
          <a:r>
            <a:rPr lang="en-US" sz="1100">
              <a:solidFill>
                <a:srgbClr val="000000"/>
              </a:solidFill>
              <a:latin typeface="+mn-lt"/>
              <a:ea typeface="+mn-ea"/>
              <a:cs typeface="+mn-cs"/>
            </a:rPr>
            <a:t>. This returns the </a:t>
          </a:r>
          <a:r>
            <a:rPr lang="en-US" sz="1100" i="0">
              <a:solidFill>
                <a:srgbClr val="000000"/>
              </a:solidFill>
              <a:latin typeface="+mn-lt"/>
              <a:ea typeface="+mn-ea"/>
              <a:cs typeface="+mn-cs"/>
            </a:rPr>
            <a:t>index</a:t>
          </a:r>
          <a:r>
            <a:rPr lang="en-US" sz="1100">
              <a:solidFill>
                <a:srgbClr val="000000"/>
              </a:solidFill>
              <a:latin typeface="+mn-lt"/>
              <a:ea typeface="+mn-ea"/>
              <a:cs typeface="+mn-cs"/>
            </a:rPr>
            <a:t> of the cell in </a:t>
          </a:r>
          <a:r>
            <a:rPr lang="en-US" sz="1100" i="1">
              <a:solidFill>
                <a:srgbClr val="000000"/>
              </a:solidFill>
              <a:latin typeface="+mn-lt"/>
              <a:ea typeface="+mn-ea"/>
              <a:cs typeface="+mn-cs"/>
            </a:rPr>
            <a:t>range</a:t>
          </a:r>
          <a:r>
            <a:rPr lang="en-US" sz="1100">
              <a:solidFill>
                <a:srgbClr val="000000"/>
              </a:solidFill>
              <a:latin typeface="+mn-lt"/>
              <a:ea typeface="+mn-ea"/>
              <a:cs typeface="+mn-cs"/>
            </a:rPr>
            <a:t> that matches </a:t>
          </a:r>
          <a:r>
            <a:rPr lang="en-US" sz="1100" i="1">
              <a:solidFill>
                <a:srgbClr val="000000"/>
              </a:solidFill>
              <a:latin typeface="+mn-lt"/>
              <a:ea typeface="+mn-ea"/>
              <a:cs typeface="+mn-cs"/>
            </a:rPr>
            <a:t>value</a:t>
          </a:r>
          <a:r>
            <a:rPr lang="en-US" sz="1100">
              <a:solidFill>
                <a:srgbClr val="000000"/>
              </a:solidFill>
              <a:latin typeface="+mn-lt"/>
              <a:ea typeface="+mn-ea"/>
              <a:cs typeface="+mn-cs"/>
            </a:rPr>
            <a:t>. For example, if the match occurs in the third cell of the range, this returns 3. The last argument, 0, indicates that you want an </a:t>
          </a:r>
          <a:r>
            <a:rPr lang="en-US" sz="1100" i="1">
              <a:solidFill>
                <a:srgbClr val="000000"/>
              </a:solidFill>
              <a:latin typeface="+mn-lt"/>
              <a:ea typeface="+mn-ea"/>
              <a:cs typeface="+mn-cs"/>
            </a:rPr>
            <a:t>exact </a:t>
          </a:r>
          <a:r>
            <a:rPr lang="en-US" sz="1100">
              <a:solidFill>
                <a:srgbClr val="000000"/>
              </a:solidFill>
              <a:latin typeface="+mn-lt"/>
              <a:ea typeface="+mn-ea"/>
              <a:cs typeface="+mn-cs"/>
            </a:rPr>
            <a:t>match. If there is no exact match, the formula returns an error. (Actually, the MATCH function can also look for an inexact match by using a +1 or -1 for the third argument. You can look up the details in online help.)</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top example to the right indicates how MATCH can be used in conjunction with INDEX. Imagine that a profit model has led to the table shown, where each order quantity listed leads to the corresponding profit. For this small example, it is obvious that the largest profit is $5,640, corresponding to an order quantity of 300. However, if inputs (not shown here) that drive the profit model change, the best order quantity and the corresponding profit could change. You want formulas in the two gray cells to show the best profit and best order quantity regardless of where they appear in the table. </a:t>
          </a:r>
        </a:p>
        <a:p>
          <a:endParaRPr lang="en-US" sz="1100" b="0">
            <a:solidFill>
              <a:srgbClr val="000000"/>
            </a:solidFill>
            <a:latin typeface="+mn-lt"/>
            <a:ea typeface="+mn-ea"/>
            <a:cs typeface="+mn-cs"/>
          </a:endParaRPr>
        </a:p>
        <a:p>
          <a:r>
            <a:rPr lang="en-US" sz="1100">
              <a:solidFill>
                <a:srgbClr val="000000"/>
              </a:solidFill>
              <a:latin typeface="+mn-lt"/>
              <a:ea typeface="+mn-ea"/>
              <a:cs typeface="+mn-cs"/>
            </a:rPr>
            <a:t>The formula in cell L15 is </a:t>
          </a:r>
          <a:r>
            <a:rPr lang="en-US" sz="1100" b="1">
              <a:solidFill>
                <a:srgbClr val="000000"/>
              </a:solidFill>
              <a:latin typeface="+mn-lt"/>
              <a:ea typeface="+mn-ea"/>
              <a:cs typeface="+mn-cs"/>
            </a:rPr>
            <a:t>=INDEX(K8:K12,MATCH(L14,L8:L12,0))</a:t>
          </a:r>
          <a:r>
            <a:rPr lang="en-US" sz="1100">
              <a:solidFill>
                <a:srgbClr val="000000"/>
              </a:solidFill>
              <a:latin typeface="+mn-lt"/>
              <a:ea typeface="+mn-ea"/>
              <a:cs typeface="+mn-cs"/>
            </a:rPr>
            <a:t>. The whole purpose of the MATCH function here is to provide the row index for the INDEX function. That is, you know that the best order quantity is one of the values in the range K8:K12, and you need to know which one. So you find a match for the </a:t>
          </a:r>
          <a:r>
            <a:rPr lang="en-US" sz="1100" i="1">
              <a:solidFill>
                <a:srgbClr val="000000"/>
              </a:solidFill>
              <a:latin typeface="+mn-lt"/>
              <a:ea typeface="+mn-ea"/>
              <a:cs typeface="+mn-cs"/>
            </a:rPr>
            <a:t>maximum </a:t>
          </a:r>
          <a:r>
            <a:rPr lang="en-US" sz="1100">
              <a:solidFill>
                <a:srgbClr val="000000"/>
              </a:solidFill>
              <a:latin typeface="+mn-lt"/>
              <a:ea typeface="+mn-ea"/>
              <a:cs typeface="+mn-cs"/>
            </a:rPr>
            <a:t>profit to the profits in L8:L12. In this case, the maximum is the third profit in the list, so the formula is equivalent to =INDEX(K8:K12,3).</a:t>
          </a:r>
        </a:p>
        <a:p>
          <a:endParaRPr lang="en-US" sz="1100" b="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effectLst/>
              <a:latin typeface="+mn-lt"/>
              <a:ea typeface="+mn-ea"/>
              <a:cs typeface="+mn-cs"/>
            </a:rPr>
            <a:t>Try it! The table to the right shows the profit for each order quantity (along</a:t>
          </a:r>
          <a:r>
            <a:rPr lang="en-US" sz="1100" b="0" baseline="0">
              <a:solidFill>
                <a:srgbClr val="000000"/>
              </a:solidFill>
              <a:effectLst/>
              <a:latin typeface="+mn-lt"/>
              <a:ea typeface="+mn-ea"/>
              <a:cs typeface="+mn-cs"/>
            </a:rPr>
            <a:t> the side) </a:t>
          </a:r>
          <a:r>
            <a:rPr lang="en-US" sz="1100" b="0">
              <a:solidFill>
                <a:srgbClr val="000000"/>
              </a:solidFill>
              <a:effectLst/>
              <a:latin typeface="+mn-lt"/>
              <a:ea typeface="+mn-ea"/>
              <a:cs typeface="+mn-cs"/>
            </a:rPr>
            <a:t>and each unit stockout cost (along the top). Enter copyable formulas in the gray range to find the best order quantity for each unit stockout cost. (Scroll to the right for the answers.)</a:t>
          </a:r>
          <a:endParaRPr lang="en-US">
            <a:solidFill>
              <a:srgbClr val="000000"/>
            </a:solidFill>
            <a:effectLst/>
          </a:endParaRPr>
        </a:p>
        <a:p>
          <a:endParaRPr lang="en-US" sz="1100" b="0">
            <a:solidFill>
              <a:srgbClr val="000000"/>
            </a:solidFill>
            <a:latin typeface="+mn-lt"/>
            <a:ea typeface="+mn-ea"/>
            <a:cs typeface="+mn-cs"/>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40</xdr:col>
      <xdr:colOff>9525</xdr:colOff>
      <xdr:row>86</xdr:row>
      <xdr:rowOff>9524</xdr:rowOff>
    </xdr:from>
    <xdr:to>
      <xdr:col>45</xdr:col>
      <xdr:colOff>19050</xdr:colOff>
      <xdr:row>89</xdr:row>
      <xdr:rowOff>133349</xdr:rowOff>
    </xdr:to>
    <xdr:sp macro="" textlink="">
      <xdr:nvSpPr>
        <xdr:cNvPr id="2" name="TextBox 1">
          <a:extLst>
            <a:ext uri="{FF2B5EF4-FFF2-40B4-BE49-F238E27FC236}">
              <a16:creationId xmlns:a16="http://schemas.microsoft.com/office/drawing/2014/main" id="{00000000-0008-0000-4400-000002000000}"/>
            </a:ext>
          </a:extLst>
        </xdr:cNvPr>
        <xdr:cNvSpPr txBox="1"/>
      </xdr:nvSpPr>
      <xdr:spPr>
        <a:xfrm>
          <a:off x="24393525" y="16392524"/>
          <a:ext cx="3057525" cy="695325"/>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rgbClr val="000000"/>
              </a:solidFill>
            </a:rPr>
            <a:t>Answer: Open</a:t>
          </a:r>
          <a:r>
            <a:rPr lang="en-US" sz="1100" baseline="0">
              <a:solidFill>
                <a:srgbClr val="000000"/>
              </a:solidFill>
            </a:rPr>
            <a:t> the name manager and look at the definition of the SalesDynamic1 range name.</a:t>
          </a:r>
          <a:endParaRPr lang="en-US" sz="1100">
            <a:solidFill>
              <a:srgbClr val="000000"/>
            </a:solidFill>
          </a:endParaRPr>
        </a:p>
      </xdr:txBody>
    </xdr:sp>
    <xdr:clientData/>
  </xdr:twoCellAnchor>
  <xdr:twoCellAnchor>
    <xdr:from>
      <xdr:col>1</xdr:col>
      <xdr:colOff>9525</xdr:colOff>
      <xdr:row>58</xdr:row>
      <xdr:rowOff>180974</xdr:rowOff>
    </xdr:from>
    <xdr:to>
      <xdr:col>9</xdr:col>
      <xdr:colOff>9525</xdr:colOff>
      <xdr:row>97</xdr:row>
      <xdr:rowOff>28575</xdr:rowOff>
    </xdr:to>
    <xdr:sp macro="" textlink="">
      <xdr:nvSpPr>
        <xdr:cNvPr id="3" name="TextBox 2">
          <a:extLst>
            <a:ext uri="{FF2B5EF4-FFF2-40B4-BE49-F238E27FC236}">
              <a16:creationId xmlns:a16="http://schemas.microsoft.com/office/drawing/2014/main" id="{00000000-0008-0000-4400-000003000000}"/>
            </a:ext>
          </a:extLst>
        </xdr:cNvPr>
        <xdr:cNvSpPr txBox="1"/>
      </xdr:nvSpPr>
      <xdr:spPr>
        <a:xfrm>
          <a:off x="619125" y="11229974"/>
          <a:ext cx="4876800" cy="72771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Creating</a:t>
          </a:r>
          <a:r>
            <a:rPr lang="en-US" sz="1100" b="1" baseline="0">
              <a:solidFill>
                <a:srgbClr val="000000"/>
              </a:solidFill>
              <a:latin typeface="+mn-lt"/>
              <a:ea typeface="+mn-ea"/>
              <a:cs typeface="+mn-cs"/>
            </a:rPr>
            <a:t>  Dynamic Range Names with OFFSET</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Another great use of the OFFSET function is to create a </a:t>
          </a:r>
          <a:r>
            <a:rPr lang="en-US" sz="1100" i="1">
              <a:solidFill>
                <a:srgbClr val="000000"/>
              </a:solidFill>
              <a:latin typeface="+mn-lt"/>
              <a:ea typeface="+mn-ea"/>
              <a:cs typeface="+mn-cs"/>
            </a:rPr>
            <a:t>dynamic </a:t>
          </a:r>
          <a:r>
            <a:rPr lang="en-US" sz="1100">
              <a:solidFill>
                <a:srgbClr val="000000"/>
              </a:solidFill>
              <a:latin typeface="+mn-lt"/>
              <a:ea typeface="+mn-ea"/>
              <a:cs typeface="+mn-cs"/>
            </a:rPr>
            <a:t>range name, one that expands or contracts depending on the number of data values in a range. Consider the example to the right, where monthly sales values are entered in column L, and the total of all sales values is calculated in the gray cell. Every month, an extra sales value and its month label are appended to the list in columns K and L. You can make the formula in the gray</a:t>
          </a:r>
          <a:r>
            <a:rPr lang="en-US" sz="1100" baseline="0">
              <a:solidFill>
                <a:srgbClr val="000000"/>
              </a:solidFill>
              <a:latin typeface="+mn-lt"/>
              <a:ea typeface="+mn-ea"/>
              <a:cs typeface="+mn-cs"/>
            </a:rPr>
            <a:t> </a:t>
          </a:r>
          <a:r>
            <a:rPr lang="en-US" sz="1100">
              <a:solidFill>
                <a:srgbClr val="000000"/>
              </a:solidFill>
              <a:latin typeface="+mn-lt"/>
              <a:ea typeface="+mn-ea"/>
              <a:cs typeface="+mn-cs"/>
            </a:rPr>
            <a:t>cell update automatically to the appended values by using a dynamic range name.</a:t>
          </a:r>
        </a:p>
        <a:p>
          <a:endParaRPr lang="en-US" sz="1100" b="0">
            <a:solidFill>
              <a:srgbClr val="000000"/>
            </a:solidFill>
            <a:latin typeface="+mn-lt"/>
            <a:ea typeface="+mn-ea"/>
            <a:cs typeface="+mn-cs"/>
          </a:endParaRPr>
        </a:p>
        <a:p>
          <a:r>
            <a:rPr lang="en-US" sz="1100">
              <a:solidFill>
                <a:srgbClr val="000000"/>
              </a:solidFill>
              <a:latin typeface="+mn-lt"/>
              <a:ea typeface="+mn-ea"/>
              <a:cs typeface="+mn-cs"/>
            </a:rPr>
            <a:t>To do this, select the Define Name dropdown in the Formulas ribbon. In the Name box at the top of the resulting dialog box, enter Sales as the range name, as shown</a:t>
          </a:r>
          <a:r>
            <a:rPr lang="en-US" sz="1100">
              <a:solidFill>
                <a:srgbClr val="000000"/>
              </a:solidFill>
              <a:effectLst/>
              <a:latin typeface="+mn-lt"/>
              <a:ea typeface="+mn-ea"/>
              <a:cs typeface="+mn-cs"/>
            </a:rPr>
            <a:t> to the right</a:t>
          </a:r>
          <a:r>
            <a:rPr lang="en-US" sz="1100">
              <a:solidFill>
                <a:srgbClr val="000000"/>
              </a:solidFill>
              <a:latin typeface="+mn-lt"/>
              <a:ea typeface="+mn-ea"/>
              <a:cs typeface="+mn-cs"/>
            </a:rPr>
            <a:t>. In the Refers To box at the bottom, enter the formula </a:t>
          </a:r>
        </a:p>
        <a:p>
          <a:endParaRPr lang="en-US" sz="1100" b="1">
            <a:solidFill>
              <a:srgbClr val="000000"/>
            </a:solidFill>
            <a:latin typeface="+mn-lt"/>
            <a:ea typeface="+mn-ea"/>
            <a:cs typeface="+mn-cs"/>
          </a:endParaRPr>
        </a:p>
        <a:p>
          <a:r>
            <a:rPr lang="en-US" sz="1100" b="1">
              <a:solidFill>
                <a:srgbClr val="000000"/>
              </a:solidFill>
              <a:latin typeface="+mn-lt"/>
              <a:ea typeface="+mn-ea"/>
              <a:cs typeface="+mn-cs"/>
            </a:rPr>
            <a:t>=OFFSET($L$61,0,0,COUNTA($L:$L)-COUNTA($L$1:$L$60),1)</a:t>
          </a:r>
          <a:r>
            <a:rPr lang="en-US" sz="1100">
              <a:solidFill>
                <a:srgbClr val="000000"/>
              </a:solidFill>
              <a:latin typeface="+mn-lt"/>
              <a:ea typeface="+mn-ea"/>
              <a:cs typeface="+mn-cs"/>
            </a:rPr>
            <a:t>.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Then click OK. Finally, enter the formula </a:t>
          </a:r>
          <a:r>
            <a:rPr lang="en-US" sz="1100" b="1">
              <a:solidFill>
                <a:srgbClr val="000000"/>
              </a:solidFill>
              <a:latin typeface="+mn-lt"/>
              <a:ea typeface="+mn-ea"/>
              <a:cs typeface="+mn-cs"/>
            </a:rPr>
            <a:t>=SUM(Sales)</a:t>
          </a:r>
          <a:r>
            <a:rPr lang="en-US" sz="1100">
              <a:solidFill>
                <a:srgbClr val="000000"/>
              </a:solidFill>
              <a:latin typeface="+mn-lt"/>
              <a:ea typeface="+mn-ea"/>
              <a:cs typeface="+mn-cs"/>
            </a:rPr>
            <a:t> in the gray cell. Note that COUNTA($L:$L) returns the number of nonblank cells in column L,</a:t>
          </a:r>
          <a:r>
            <a:rPr lang="en-US" sz="1100" baseline="0">
              <a:solidFill>
                <a:srgbClr val="000000"/>
              </a:solidFill>
              <a:latin typeface="+mn-lt"/>
              <a:ea typeface="+mn-ea"/>
              <a:cs typeface="+mn-cs"/>
            </a:rPr>
            <a:t> and COUNTA($L$1:$L$60) returns the number of nonblank cells in the first 60 rows of column L. So the </a:t>
          </a:r>
          <a:r>
            <a:rPr lang="en-US" sz="1100" i="1" baseline="0">
              <a:solidFill>
                <a:srgbClr val="000000"/>
              </a:solidFill>
              <a:latin typeface="+mn-lt"/>
              <a:ea typeface="+mn-ea"/>
              <a:cs typeface="+mn-cs"/>
            </a:rPr>
            <a:t>difference </a:t>
          </a:r>
          <a:r>
            <a:rPr lang="en-US" sz="1100" i="0" baseline="0">
              <a:solidFill>
                <a:srgbClr val="000000"/>
              </a:solidFill>
              <a:latin typeface="+mn-lt"/>
              <a:ea typeface="+mn-ea"/>
              <a:cs typeface="+mn-cs"/>
            </a:rPr>
            <a:t>is the number of sales values in column L. </a:t>
          </a:r>
          <a:r>
            <a:rPr lang="en-US" sz="1100">
              <a:solidFill>
                <a:srgbClr val="000000"/>
              </a:solidFill>
              <a:latin typeface="+mn-lt"/>
              <a:ea typeface="+mn-ea"/>
              <a:cs typeface="+mn-cs"/>
            </a:rPr>
            <a:t>Therefore, this OFFSET function refers to a range that starts in cell L61 and has as many rows as there are sales values in column L. To see how it adjusts, enter a sales value for June in cell L66 and watch how the total changes automatically.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Again, note that COUNTA($L:$L) counts </a:t>
          </a:r>
          <a:r>
            <a:rPr lang="en-US" sz="1100" i="1">
              <a:solidFill>
                <a:srgbClr val="000000"/>
              </a:solidFill>
              <a:latin typeface="+mn-lt"/>
              <a:ea typeface="+mn-ea"/>
              <a:cs typeface="+mn-cs"/>
            </a:rPr>
            <a:t>all </a:t>
          </a:r>
          <a:r>
            <a:rPr lang="en-US" sz="1100">
              <a:solidFill>
                <a:srgbClr val="000000"/>
              </a:solidFill>
              <a:latin typeface="+mn-lt"/>
              <a:ea typeface="+mn-ea"/>
              <a:cs typeface="+mn-cs"/>
            </a:rPr>
            <a:t>nonblank values in column L, so if there were some other numbers down below sales, they would mess up the logic in the OFFSET function. For example, suppose there were a numeric value in cell L200. Then the fourth argument in the OFFSET</a:t>
          </a:r>
          <a:r>
            <a:rPr lang="en-US" sz="1100" baseline="0">
              <a:solidFill>
                <a:srgbClr val="000000"/>
              </a:solidFill>
              <a:latin typeface="+mn-lt"/>
              <a:ea typeface="+mn-ea"/>
              <a:cs typeface="+mn-cs"/>
            </a:rPr>
            <a:t> function </a:t>
          </a:r>
          <a:r>
            <a:rPr lang="en-US" sz="1100">
              <a:solidFill>
                <a:srgbClr val="000000"/>
              </a:solidFill>
              <a:latin typeface="+mn-lt"/>
              <a:ea typeface="+mn-ea"/>
              <a:cs typeface="+mn-cs"/>
            </a:rPr>
            <a:t>would return 6, not 5, so at that point, the Sales range name would refer to the range L61:L66, that is, 6 cells starting with L61. The moral is that if you want to use dynamic range names, you have to be careful about “junk” in the affected columns or rows.</a:t>
          </a: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effectLst/>
              <a:latin typeface="+mn-lt"/>
              <a:ea typeface="+mn-ea"/>
              <a:cs typeface="+mn-cs"/>
            </a:rPr>
            <a:t>Try it! Create the dynamic range name just described. Then enter the formula for the total</a:t>
          </a:r>
          <a:r>
            <a:rPr lang="en-US" sz="1100" b="0" baseline="0">
              <a:solidFill>
                <a:srgbClr val="000000"/>
              </a:solidFill>
              <a:effectLst/>
              <a:latin typeface="+mn-lt"/>
              <a:ea typeface="+mn-ea"/>
              <a:cs typeface="+mn-cs"/>
            </a:rPr>
            <a:t> in the gray range, and add a new sales value for June to see if your formula updates as it should.</a:t>
          </a:r>
          <a:endParaRPr lang="en-US">
            <a:solidFill>
              <a:srgbClr val="000000"/>
            </a:solidFill>
            <a:effectLst/>
          </a:endParaRPr>
        </a:p>
        <a:p>
          <a:endParaRPr lang="en-US" sz="1100">
            <a:solidFill>
              <a:srgbClr val="000000"/>
            </a:solidFill>
            <a:latin typeface="+mn-lt"/>
            <a:ea typeface="+mn-ea"/>
            <a:cs typeface="+mn-cs"/>
          </a:endParaRPr>
        </a:p>
        <a:p>
          <a:endParaRPr lang="en-US" sz="1100" b="0">
            <a:solidFill>
              <a:srgbClr val="000000"/>
            </a:solidFill>
            <a:latin typeface="+mn-lt"/>
            <a:ea typeface="+mn-ea"/>
            <a:cs typeface="+mn-cs"/>
          </a:endParaRPr>
        </a:p>
      </xdr:txBody>
    </xdr:sp>
    <xdr:clientData/>
  </xdr:twoCellAnchor>
  <xdr:twoCellAnchor>
    <xdr:from>
      <xdr:col>1</xdr:col>
      <xdr:colOff>0</xdr:colOff>
      <xdr:row>2</xdr:row>
      <xdr:rowOff>0</xdr:rowOff>
    </xdr:from>
    <xdr:to>
      <xdr:col>9</xdr:col>
      <xdr:colOff>0</xdr:colOff>
      <xdr:row>27</xdr:row>
      <xdr:rowOff>1</xdr:rowOff>
    </xdr:to>
    <xdr:sp macro="" textlink="">
      <xdr:nvSpPr>
        <xdr:cNvPr id="4" name="TextBox 3">
          <a:extLst>
            <a:ext uri="{FF2B5EF4-FFF2-40B4-BE49-F238E27FC236}">
              <a16:creationId xmlns:a16="http://schemas.microsoft.com/office/drawing/2014/main" id="{00000000-0008-0000-4400-000004000000}"/>
            </a:ext>
          </a:extLst>
        </xdr:cNvPr>
        <xdr:cNvSpPr txBox="1"/>
      </xdr:nvSpPr>
      <xdr:spPr>
        <a:xfrm>
          <a:off x="609600" y="381000"/>
          <a:ext cx="4876800" cy="47625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OFFSET</a:t>
          </a:r>
          <a:r>
            <a:rPr lang="en-US" sz="1100" b="1" baseline="0">
              <a:solidFill>
                <a:srgbClr val="000000"/>
              </a:solidFill>
              <a:latin typeface="+mn-lt"/>
              <a:ea typeface="+mn-ea"/>
              <a:cs typeface="+mn-cs"/>
            </a:rPr>
            <a:t> Function (Lookup &amp; Reference Category)</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 OFFSET function allows you to reference a range (or a single cell) relative to another cell. It is hard to appreciate this function unless you see some examples, so some typical examples are illustrated here.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use the OFFSET function: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=OFFSET(</a:t>
          </a:r>
          <a:r>
            <a:rPr lang="en-US" sz="1100" b="1" i="1">
              <a:solidFill>
                <a:srgbClr val="000000"/>
              </a:solidFill>
              <a:latin typeface="+mn-lt"/>
              <a:ea typeface="+mn-ea"/>
              <a:cs typeface="+mn-cs"/>
            </a:rPr>
            <a:t>cell</a:t>
          </a:r>
          <a:r>
            <a:rPr lang="en-US" sz="1100" b="1">
              <a:solidFill>
                <a:srgbClr val="000000"/>
              </a:solidFill>
              <a:latin typeface="+mn-lt"/>
              <a:ea typeface="+mn-ea"/>
              <a:cs typeface="+mn-cs"/>
            </a:rPr>
            <a:t>,</a:t>
          </a:r>
          <a:r>
            <a:rPr lang="en-US" sz="1100" b="1" i="1">
              <a:solidFill>
                <a:srgbClr val="000000"/>
              </a:solidFill>
              <a:latin typeface="+mn-lt"/>
              <a:ea typeface="+mn-ea"/>
              <a:cs typeface="+mn-cs"/>
            </a:rPr>
            <a:t>row_offset</a:t>
          </a:r>
          <a:r>
            <a:rPr lang="en-US" sz="1100" b="1">
              <a:solidFill>
                <a:srgbClr val="000000"/>
              </a:solidFill>
              <a:latin typeface="+mn-lt"/>
              <a:ea typeface="+mn-ea"/>
              <a:cs typeface="+mn-cs"/>
            </a:rPr>
            <a:t>,</a:t>
          </a:r>
          <a:r>
            <a:rPr lang="en-US" sz="1100" b="1" i="1">
              <a:solidFill>
                <a:srgbClr val="000000"/>
              </a:solidFill>
              <a:latin typeface="+mn-lt"/>
              <a:ea typeface="+mn-ea"/>
              <a:cs typeface="+mn-cs"/>
            </a:rPr>
            <a:t>column_offset</a:t>
          </a:r>
          <a:r>
            <a:rPr lang="en-US" sz="1100" b="1">
              <a:solidFill>
                <a:srgbClr val="000000"/>
              </a:solidFill>
              <a:latin typeface="+mn-lt"/>
              <a:ea typeface="+mn-ea"/>
              <a:cs typeface="+mn-cs"/>
            </a:rPr>
            <a:t>,</a:t>
          </a:r>
          <a:r>
            <a:rPr lang="en-US" sz="1100" b="1" i="1">
              <a:solidFill>
                <a:srgbClr val="000000"/>
              </a:solidFill>
              <a:latin typeface="+mn-lt"/>
              <a:ea typeface="+mn-ea"/>
              <a:cs typeface="+mn-cs"/>
            </a:rPr>
            <a:t>height</a:t>
          </a:r>
          <a:r>
            <a:rPr lang="en-US" sz="1100" b="1">
              <a:solidFill>
                <a:srgbClr val="000000"/>
              </a:solidFill>
              <a:latin typeface="+mn-lt"/>
              <a:ea typeface="+mn-ea"/>
              <a:cs typeface="+mn-cs"/>
            </a:rPr>
            <a:t>,</a:t>
          </a:r>
          <a:r>
            <a:rPr lang="en-US" sz="1100" b="1" i="1">
              <a:solidFill>
                <a:srgbClr val="000000"/>
              </a:solidFill>
              <a:latin typeface="+mn-lt"/>
              <a:ea typeface="+mn-ea"/>
              <a:cs typeface="+mn-cs"/>
            </a:rPr>
            <a:t>width</a:t>
          </a:r>
          <a:r>
            <a:rPr lang="en-US" sz="1100" b="1">
              <a:solidFill>
                <a:srgbClr val="000000"/>
              </a:solidFill>
              <a:latin typeface="+mn-lt"/>
              <a:ea typeface="+mn-ea"/>
              <a:cs typeface="+mn-cs"/>
            </a:rPr>
            <a:t>)</a:t>
          </a:r>
          <a:r>
            <a:rPr lang="en-US" sz="1100">
              <a:solidFill>
                <a:srgbClr val="000000"/>
              </a:solidFill>
              <a:latin typeface="+mn-lt"/>
              <a:ea typeface="+mn-ea"/>
              <a:cs typeface="+mn-cs"/>
            </a:rPr>
            <a:t>. Here, </a:t>
          </a:r>
          <a:r>
            <a:rPr lang="en-US" sz="1100" i="1">
              <a:solidFill>
                <a:srgbClr val="000000"/>
              </a:solidFill>
              <a:latin typeface="+mn-lt"/>
              <a:ea typeface="+mn-ea"/>
              <a:cs typeface="+mn-cs"/>
            </a:rPr>
            <a:t>row_offset</a:t>
          </a:r>
          <a:r>
            <a:rPr lang="en-US" sz="1100">
              <a:solidFill>
                <a:srgbClr val="000000"/>
              </a:solidFill>
              <a:latin typeface="+mn-lt"/>
              <a:ea typeface="+mn-ea"/>
              <a:cs typeface="+mn-cs"/>
            </a:rPr>
            <a:t> and </a:t>
          </a:r>
          <a:r>
            <a:rPr lang="en-US" sz="1100" i="1">
              <a:solidFill>
                <a:srgbClr val="000000"/>
              </a:solidFill>
              <a:latin typeface="+mn-lt"/>
              <a:ea typeface="+mn-ea"/>
              <a:cs typeface="+mn-cs"/>
            </a:rPr>
            <a:t>column_offset</a:t>
          </a:r>
          <a:r>
            <a:rPr lang="en-US" sz="1100">
              <a:solidFill>
                <a:srgbClr val="000000"/>
              </a:solidFill>
              <a:latin typeface="+mn-lt"/>
              <a:ea typeface="+mn-ea"/>
              <a:cs typeface="+mn-cs"/>
            </a:rPr>
            <a:t> are integers that can be positive, negative, or zero, and </a:t>
          </a:r>
          <a:r>
            <a:rPr lang="en-US" sz="1100" i="1">
              <a:solidFill>
                <a:srgbClr val="000000"/>
              </a:solidFill>
              <a:latin typeface="+mn-lt"/>
              <a:ea typeface="+mn-ea"/>
              <a:cs typeface="+mn-cs"/>
            </a:rPr>
            <a:t>height</a:t>
          </a:r>
          <a:r>
            <a:rPr lang="en-US" sz="1100">
              <a:solidFill>
                <a:srgbClr val="000000"/>
              </a:solidFill>
              <a:latin typeface="+mn-lt"/>
              <a:ea typeface="+mn-ea"/>
              <a:cs typeface="+mn-cs"/>
            </a:rPr>
            <a:t> and </a:t>
          </a:r>
          <a:r>
            <a:rPr lang="en-US" sz="1100" i="1">
              <a:solidFill>
                <a:srgbClr val="000000"/>
              </a:solidFill>
              <a:latin typeface="+mn-lt"/>
              <a:ea typeface="+mn-ea"/>
              <a:cs typeface="+mn-cs"/>
            </a:rPr>
            <a:t>width </a:t>
          </a:r>
          <a:r>
            <a:rPr lang="en-US" sz="1100">
              <a:solidFill>
                <a:srgbClr val="000000"/>
              </a:solidFill>
              <a:latin typeface="+mn-lt"/>
              <a:ea typeface="+mn-ea"/>
              <a:cs typeface="+mn-cs"/>
            </a:rPr>
            <a:t>are optional positive integers. If either </a:t>
          </a:r>
          <a:r>
            <a:rPr lang="en-US" sz="1100" i="1">
              <a:solidFill>
                <a:srgbClr val="000000"/>
              </a:solidFill>
              <a:latin typeface="+mn-lt"/>
              <a:ea typeface="+mn-ea"/>
              <a:cs typeface="+mn-cs"/>
            </a:rPr>
            <a:t>height </a:t>
          </a:r>
          <a:r>
            <a:rPr lang="en-US" sz="1100">
              <a:solidFill>
                <a:srgbClr val="000000"/>
              </a:solidFill>
              <a:latin typeface="+mn-lt"/>
              <a:ea typeface="+mn-ea"/>
              <a:cs typeface="+mn-cs"/>
            </a:rPr>
            <a:t>and </a:t>
          </a:r>
          <a:r>
            <a:rPr lang="en-US" sz="1100" i="1">
              <a:solidFill>
                <a:srgbClr val="000000"/>
              </a:solidFill>
              <a:latin typeface="+mn-lt"/>
              <a:ea typeface="+mn-ea"/>
              <a:cs typeface="+mn-cs"/>
            </a:rPr>
            <a:t>width </a:t>
          </a:r>
          <a:r>
            <a:rPr lang="en-US" sz="1100">
              <a:solidFill>
                <a:srgbClr val="000000"/>
              </a:solidFill>
              <a:latin typeface="+mn-lt"/>
              <a:ea typeface="+mn-ea"/>
              <a:cs typeface="+mn-cs"/>
            </a:rPr>
            <a:t>are missing, they default to 1. This formula returns a </a:t>
          </a:r>
          <a:r>
            <a:rPr lang="en-US" sz="1100" i="1">
              <a:solidFill>
                <a:srgbClr val="000000"/>
              </a:solidFill>
              <a:latin typeface="+mn-lt"/>
              <a:ea typeface="+mn-ea"/>
              <a:cs typeface="+mn-cs"/>
            </a:rPr>
            <a:t>reference</a:t>
          </a:r>
          <a:r>
            <a:rPr lang="en-US" sz="1100">
              <a:solidFill>
                <a:srgbClr val="000000"/>
              </a:solidFill>
              <a:latin typeface="+mn-lt"/>
              <a:ea typeface="+mn-ea"/>
              <a:cs typeface="+mn-cs"/>
            </a:rPr>
            <a:t> to a range that has as many rows as </a:t>
          </a:r>
          <a:r>
            <a:rPr lang="en-US" sz="1100" i="1">
              <a:solidFill>
                <a:srgbClr val="000000"/>
              </a:solidFill>
              <a:latin typeface="+mn-lt"/>
              <a:ea typeface="+mn-ea"/>
              <a:cs typeface="+mn-cs"/>
            </a:rPr>
            <a:t>height</a:t>
          </a:r>
          <a:r>
            <a:rPr lang="en-US" sz="1100">
              <a:solidFill>
                <a:srgbClr val="000000"/>
              </a:solidFill>
              <a:latin typeface="+mn-lt"/>
              <a:ea typeface="+mn-ea"/>
              <a:cs typeface="+mn-cs"/>
            </a:rPr>
            <a:t> and as many columns as </a:t>
          </a:r>
          <a:r>
            <a:rPr lang="en-US" sz="1100" i="1">
              <a:solidFill>
                <a:srgbClr val="000000"/>
              </a:solidFill>
              <a:latin typeface="+mn-lt"/>
              <a:ea typeface="+mn-ea"/>
              <a:cs typeface="+mn-cs"/>
            </a:rPr>
            <a:t>width</a:t>
          </a:r>
          <a:r>
            <a:rPr lang="en-US" sz="1100">
              <a:solidFill>
                <a:srgbClr val="000000"/>
              </a:solidFill>
              <a:latin typeface="+mn-lt"/>
              <a:ea typeface="+mn-ea"/>
              <a:cs typeface="+mn-cs"/>
            </a:rPr>
            <a:t>. To find the upper left cell of</a:t>
          </a:r>
          <a:r>
            <a:rPr lang="en-US" sz="1100" baseline="0">
              <a:solidFill>
                <a:srgbClr val="000000"/>
              </a:solidFill>
              <a:latin typeface="+mn-lt"/>
              <a:ea typeface="+mn-ea"/>
              <a:cs typeface="+mn-cs"/>
            </a:rPr>
            <a:t> this referenced range</a:t>
          </a:r>
          <a:r>
            <a:rPr lang="en-US" sz="1100">
              <a:solidFill>
                <a:srgbClr val="000000"/>
              </a:solidFill>
              <a:latin typeface="+mn-lt"/>
              <a:ea typeface="+mn-ea"/>
              <a:cs typeface="+mn-cs"/>
            </a:rPr>
            <a:t>, start at </a:t>
          </a:r>
          <a:r>
            <a:rPr lang="en-US" sz="1100" i="1">
              <a:solidFill>
                <a:srgbClr val="000000"/>
              </a:solidFill>
              <a:latin typeface="+mn-lt"/>
              <a:ea typeface="+mn-ea"/>
              <a:cs typeface="+mn-cs"/>
            </a:rPr>
            <a:t>cell</a:t>
          </a:r>
          <a:r>
            <a:rPr lang="en-US" sz="1100">
              <a:solidFill>
                <a:srgbClr val="000000"/>
              </a:solidFill>
              <a:latin typeface="+mn-lt"/>
              <a:ea typeface="+mn-ea"/>
              <a:cs typeface="+mn-cs"/>
            </a:rPr>
            <a:t>, move </a:t>
          </a:r>
          <a:r>
            <a:rPr lang="en-US" sz="1100" i="1">
              <a:solidFill>
                <a:srgbClr val="000000"/>
              </a:solidFill>
              <a:latin typeface="+mn-lt"/>
              <a:ea typeface="+mn-ea"/>
              <a:cs typeface="+mn-cs"/>
            </a:rPr>
            <a:t>row_offset </a:t>
          </a:r>
          <a:r>
            <a:rPr lang="en-US" sz="1100">
              <a:solidFill>
                <a:srgbClr val="000000"/>
              </a:solidFill>
              <a:latin typeface="+mn-lt"/>
              <a:ea typeface="+mn-ea"/>
              <a:cs typeface="+mn-cs"/>
            </a:rPr>
            <a:t>rows down (if positive) or up (if negative), and move </a:t>
          </a:r>
          <a:r>
            <a:rPr lang="en-US" sz="1100" i="1">
              <a:solidFill>
                <a:srgbClr val="000000"/>
              </a:solidFill>
              <a:latin typeface="+mn-lt"/>
              <a:ea typeface="+mn-ea"/>
              <a:cs typeface="+mn-cs"/>
            </a:rPr>
            <a:t>column_offset </a:t>
          </a:r>
          <a:r>
            <a:rPr lang="en-US" sz="1100">
              <a:solidFill>
                <a:srgbClr val="000000"/>
              </a:solidFill>
              <a:latin typeface="+mn-lt"/>
              <a:ea typeface="+mn-ea"/>
              <a:cs typeface="+mn-cs"/>
            </a:rPr>
            <a:t>columns to the right (if positive) or the left (if negative).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For example the formula </a:t>
          </a:r>
          <a:r>
            <a:rPr lang="en-US" sz="1100" b="1">
              <a:solidFill>
                <a:srgbClr val="000000"/>
              </a:solidFill>
              <a:latin typeface="+mn-lt"/>
              <a:ea typeface="+mn-ea"/>
              <a:cs typeface="+mn-cs"/>
            </a:rPr>
            <a:t>=OFFSET(A1,2,3,4,1)</a:t>
          </a:r>
          <a:r>
            <a:rPr lang="en-US" sz="1100">
              <a:solidFill>
                <a:srgbClr val="000000"/>
              </a:solidFill>
              <a:latin typeface="+mn-lt"/>
              <a:ea typeface="+mn-ea"/>
              <a:cs typeface="+mn-cs"/>
            </a:rPr>
            <a:t> returns a reference to the range D3:D6, a range with 4 rows and 1 column. Its upper left cell, D3, is offset from cell A1 by going 2 rows down and 3 columns to the right. </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As another example, the formula </a:t>
          </a:r>
          <a:r>
            <a:rPr lang="en-US" sz="1100" b="1">
              <a:solidFill>
                <a:srgbClr val="000000"/>
              </a:solidFill>
              <a:latin typeface="+mn-lt"/>
              <a:ea typeface="+mn-ea"/>
              <a:cs typeface="+mn-cs"/>
            </a:rPr>
            <a:t>=OFFSET(F4,0,-3)</a:t>
          </a:r>
          <a:r>
            <a:rPr lang="en-US" sz="1100">
              <a:solidFill>
                <a:srgbClr val="000000"/>
              </a:solidFill>
              <a:latin typeface="+mn-lt"/>
              <a:ea typeface="+mn-ea"/>
              <a:cs typeface="+mn-cs"/>
            </a:rPr>
            <a:t> references a single cell (because the last two arguments are missing), and this single cell is 3 columns to the left of cell F4, namely, C4.</a:t>
          </a:r>
        </a:p>
      </xdr:txBody>
    </xdr:sp>
    <xdr:clientData/>
  </xdr:twoCellAnchor>
  <xdr:twoCellAnchor>
    <xdr:from>
      <xdr:col>1</xdr:col>
      <xdr:colOff>0</xdr:colOff>
      <xdr:row>28</xdr:row>
      <xdr:rowOff>0</xdr:rowOff>
    </xdr:from>
    <xdr:to>
      <xdr:col>9</xdr:col>
      <xdr:colOff>0</xdr:colOff>
      <xdr:row>58</xdr:row>
      <xdr:rowOff>1</xdr:rowOff>
    </xdr:to>
    <xdr:sp macro="" textlink="">
      <xdr:nvSpPr>
        <xdr:cNvPr id="5" name="TextBox 4">
          <a:extLst>
            <a:ext uri="{FF2B5EF4-FFF2-40B4-BE49-F238E27FC236}">
              <a16:creationId xmlns:a16="http://schemas.microsoft.com/office/drawing/2014/main" id="{00000000-0008-0000-4400-000005000000}"/>
            </a:ext>
          </a:extLst>
        </xdr:cNvPr>
        <xdr:cNvSpPr txBox="1"/>
      </xdr:nvSpPr>
      <xdr:spPr>
        <a:xfrm>
          <a:off x="609600" y="5334000"/>
          <a:ext cx="4876800" cy="5715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Using the OFFSET Function for Delayed Payments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 good example of the OFFSET function appears in the example to the right. A company sells to a retailer, and the retailer pays a certain number of months later, as indicated by the payment delay (in months) in cell L30. The sales occur as indicated in row 33, but the receipts from the retailer occur two months later, as indicated in row 34. The goal is to calculate the receipts from January on. </a:t>
          </a:r>
          <a:endParaRPr lang="en-US">
            <a:solidFill>
              <a:srgbClr val="000000"/>
            </a:solidFill>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Without the OFFSET function, you could simply put links in the Receipts row that point to sales two months earlier. For example, the formula for receipts in January would be </a:t>
          </a:r>
          <a:r>
            <a:rPr lang="en-US" sz="1100" b="1">
              <a:solidFill>
                <a:srgbClr val="000000"/>
              </a:solidFill>
              <a:latin typeface="+mn-lt"/>
              <a:ea typeface="+mn-ea"/>
              <a:cs typeface="+mn-cs"/>
            </a:rPr>
            <a:t>=M33</a:t>
          </a:r>
          <a:r>
            <a:rPr lang="en-US" sz="1100">
              <a:solidFill>
                <a:srgbClr val="000000"/>
              </a:solidFill>
              <a:latin typeface="+mn-lt"/>
              <a:ea typeface="+mn-ea"/>
              <a:cs typeface="+mn-cs"/>
            </a:rPr>
            <a:t>. But what if the retailer decides to delay payments by three months instead of two? Then you would need to fix the links in the Receipts row. However, the OFFSET function avoids this updating of links. You can use the formula </a:t>
          </a:r>
          <a:r>
            <a:rPr lang="en-US" sz="1100" b="1">
              <a:solidFill>
                <a:srgbClr val="000000"/>
              </a:solidFill>
              <a:latin typeface="+mn-lt"/>
              <a:ea typeface="+mn-ea"/>
              <a:cs typeface="+mn-cs"/>
            </a:rPr>
            <a:t>=OFFSET(O33,0,-$L$30)</a:t>
          </a:r>
          <a:r>
            <a:rPr lang="en-US" sz="1100">
              <a:solidFill>
                <a:srgbClr val="000000"/>
              </a:solidFill>
              <a:latin typeface="+mn-lt"/>
              <a:ea typeface="+mn-ea"/>
              <a:cs typeface="+mn-cs"/>
            </a:rPr>
            <a:t> in cell O34 for January and copy it across row 34 for the other months. This formula says to start in the January sales cell and go a certain number of cells to the left (because of the minus sign), where this number is specified in cell L30. To see how it works, change the value in cell L30 to 3 or 1. (If</a:t>
          </a:r>
          <a:r>
            <a:rPr lang="en-US" sz="1100" baseline="0">
              <a:solidFill>
                <a:srgbClr val="000000"/>
              </a:solidFill>
              <a:latin typeface="+mn-lt"/>
              <a:ea typeface="+mn-ea"/>
              <a:cs typeface="+mn-cs"/>
            </a:rPr>
            <a:t> the delay is 3, you will need to copy the formula ahead to September; if the delay is 1, you can delete the August formula.)</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effectLst/>
              <a:latin typeface="+mn-lt"/>
              <a:ea typeface="+mn-ea"/>
              <a:cs typeface="+mn-cs"/>
            </a:rPr>
            <a:t>Try it! Suppose that a manufacturing company buys raw materials from a supplier. If the cost in any month is $x, the company pays 40% of this cost one month from now and the other 60% two months from now. Use the OFFSET function to calculate the payments made in January through August, based on the costs through July. These calculated payments should update automatically if you change the inputs in the blue cells. For example, make sure your formulas react correctly if you enter 2 and 3 in the blue cells in column N. (Scroll to the right for answers.)</a:t>
          </a:r>
          <a:endParaRPr lang="en-US">
            <a:solidFill>
              <a:srgbClr val="000000"/>
            </a:solidFill>
            <a:effectLst/>
          </a:endParaRPr>
        </a:p>
        <a:p>
          <a:endParaRPr lang="en-US">
            <a:solidFill>
              <a:srgbClr val="000000"/>
            </a:solidFill>
          </a:endParaRPr>
        </a:p>
      </xdr:txBody>
    </xdr:sp>
    <xdr:clientData/>
  </xdr:twoCellAnchor>
  <xdr:oneCellAnchor>
    <xdr:from>
      <xdr:col>10</xdr:col>
      <xdr:colOff>0</xdr:colOff>
      <xdr:row>68</xdr:row>
      <xdr:rowOff>0</xdr:rowOff>
    </xdr:from>
    <xdr:ext cx="4105275" cy="2154555"/>
    <xdr:pic>
      <xdr:nvPicPr>
        <xdr:cNvPr id="6" name="Picture 5" descr="C:\Users\Chris\Dropbox\ExcelNow\DynamicName.gif">
          <a:extLst>
            <a:ext uri="{FF2B5EF4-FFF2-40B4-BE49-F238E27FC236}">
              <a16:creationId xmlns:a16="http://schemas.microsoft.com/office/drawing/2014/main" id="{00000000-0008-0000-4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2954000"/>
          <a:ext cx="4105275" cy="21545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238124</xdr:colOff>
      <xdr:row>2</xdr:row>
      <xdr:rowOff>0</xdr:rowOff>
    </xdr:from>
    <xdr:to>
      <xdr:col>9</xdr:col>
      <xdr:colOff>314325</xdr:colOff>
      <xdr:row>31</xdr:row>
      <xdr:rowOff>180975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381000"/>
          <a:ext cx="5191126" cy="5705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Quick Access Toolbar (QAT)</a:t>
          </a:r>
        </a:p>
        <a:p>
          <a:endParaRPr lang="en-US" sz="1100">
            <a:solidFill>
              <a:srgbClr val="000000"/>
            </a:solidFill>
          </a:endParaRPr>
        </a:p>
        <a:p>
          <a:r>
            <a:rPr lang="en-US" sz="1100">
              <a:solidFill>
                <a:srgbClr val="000000"/>
              </a:solidFill>
            </a:rPr>
            <a:t>Starting in Excel 2007, there is a Quick Acess Toolbar (QAT) at the top left of the Excel window. You can put your favorite buttons on this toolbar so that they are always visible and available. The QAT comes with a few favorite buttons, but you can add more. The one shown to the right contains several favorite buttons in addition to the default buttons.</a:t>
          </a:r>
        </a:p>
        <a:p>
          <a:endParaRPr lang="en-US" sz="1100">
            <a:solidFill>
              <a:srgbClr val="000000"/>
            </a:solidFill>
          </a:endParaRPr>
        </a:p>
        <a:p>
          <a:r>
            <a:rPr lang="en-US" sz="1100">
              <a:solidFill>
                <a:srgbClr val="000000"/>
              </a:solidFill>
            </a:rPr>
            <a:t>To modify your QAT:</a:t>
          </a:r>
        </a:p>
        <a:p>
          <a:endParaRPr lang="en-US" sz="1100">
            <a:solidFill>
              <a:srgbClr val="000000"/>
            </a:solidFill>
          </a:endParaRPr>
        </a:p>
        <a:p>
          <a:r>
            <a:rPr lang="en-US" sz="1100">
              <a:solidFill>
                <a:srgbClr val="000000"/>
              </a:solidFill>
            </a:rPr>
            <a:t>Click the dropdown arrow to the right of your QAT. You will</a:t>
          </a:r>
          <a:r>
            <a:rPr lang="en-US" sz="1100" baseline="0">
              <a:solidFill>
                <a:srgbClr val="000000"/>
              </a:solidFill>
            </a:rPr>
            <a:t> see the list to the right of the most commonly used buttons, which you can then check to add them to your QAT. You can also click the More Commands item in this list to see the dialog box to the far right. If contains a huge number of other buttons you can add to your QAT. In fact, if you create your own macros to perform common tasks, you can place buttons to run them on your QAT.</a:t>
          </a:r>
        </a:p>
        <a:p>
          <a:endParaRPr lang="en-US" sz="1100" baseline="0">
            <a:solidFill>
              <a:srgbClr val="000000"/>
            </a:solidFill>
          </a:endParaRPr>
        </a:p>
        <a:p>
          <a:r>
            <a:rPr lang="en-US" sz="1100" baseline="0">
              <a:solidFill>
                <a:srgbClr val="000000"/>
              </a:solidFill>
            </a:rPr>
            <a:t>In Excel 2010 or later, you can get to the Customize dialog box by clicking the File button, then Options, and then Quick Access Toolbar. Or in any of these versions, you can simply right-click any QAT button and select the Customize Quick Access Toolbar option.</a:t>
          </a:r>
        </a:p>
        <a:p>
          <a:endParaRPr lang="en-US" sz="1100" baseline="0">
            <a:solidFill>
              <a:srgbClr val="000000"/>
            </a:solidFill>
          </a:endParaRPr>
        </a:p>
        <a:p>
          <a:r>
            <a:rPr lang="en-US" sz="1100" baseline="0">
              <a:solidFill>
                <a:srgbClr val="000000"/>
              </a:solidFill>
            </a:rPr>
            <a:t>You can also right-click any button on the visible ribbon and select Add to Quick Access Toolbar to add this button to your QAT. Similarly, a quick way to delete a button from your QAT is to right-click any of its buttons and select Remove from Quick Access Toolbar.</a:t>
          </a:r>
        </a:p>
        <a:p>
          <a:endParaRPr lang="en-US" sz="1100" baseline="0">
            <a:solidFill>
              <a:srgbClr val="000000"/>
            </a:solidFill>
          </a:endParaRPr>
        </a:p>
        <a:p>
          <a:r>
            <a:rPr lang="en-US" sz="1100" baseline="0">
              <a:solidFill>
                <a:srgbClr val="000000"/>
              </a:solidFill>
            </a:rPr>
            <a:t>Try it! Add some of your favorite buttons to the QAT. Fortunately, you will have to do this only once on any given PC.</a:t>
          </a:r>
        </a:p>
        <a:p>
          <a:endParaRPr lang="en-US" sz="1100" baseline="0">
            <a:solidFill>
              <a:srgbClr val="000000"/>
            </a:solidFill>
          </a:endParaRPr>
        </a:p>
      </xdr:txBody>
    </xdr:sp>
    <xdr:clientData/>
  </xdr:twoCellAnchor>
  <xdr:twoCellAnchor>
    <xdr:from>
      <xdr:col>1</xdr:col>
      <xdr:colOff>0</xdr:colOff>
      <xdr:row>2</xdr:row>
      <xdr:rowOff>0</xdr:rowOff>
    </xdr:from>
    <xdr:to>
      <xdr:col>9</xdr:col>
      <xdr:colOff>314326</xdr:colOff>
      <xdr:row>10</xdr:row>
      <xdr:rowOff>114300</xdr:rowOff>
    </xdr:to>
    <xdr:sp macro="" textlink="">
      <xdr:nvSpPr>
        <xdr:cNvPr id="3" name="SummaryBox" hidden="1">
          <a:extLst>
            <a:ext uri="{FF2B5EF4-FFF2-40B4-BE49-F238E27FC236}">
              <a16:creationId xmlns:a16="http://schemas.microsoft.com/office/drawing/2014/main" id="{00000000-0008-0000-0600-000003000000}"/>
            </a:ext>
          </a:extLst>
        </xdr:cNvPr>
        <xdr:cNvSpPr txBox="1"/>
      </xdr:nvSpPr>
      <xdr:spPr>
        <a:xfrm>
          <a:off x="238125" y="381000"/>
          <a:ext cx="5191126" cy="1638300"/>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Summary</a:t>
          </a:r>
        </a:p>
        <a:p>
          <a:endParaRPr lang="en-US" sz="1100">
            <a:solidFill>
              <a:srgbClr val="000000"/>
            </a:solidFill>
          </a:endParaRPr>
        </a:p>
        <a:p>
          <a:r>
            <a:rPr lang="en-US" sz="1100">
              <a:solidFill>
                <a:srgbClr val="000000"/>
              </a:solidFill>
            </a:rPr>
            <a:t>The Quick Access Toolbar (QAT),</a:t>
          </a:r>
          <a:r>
            <a:rPr lang="en-US" sz="1100" baseline="0">
              <a:solidFill>
                <a:srgbClr val="000000"/>
              </a:solidFill>
            </a:rPr>
            <a:t> located at the top of the Excel window, is a handy toolbar for storing your favorite buttons. The dropdown arrow at its right takes you to a Customize window where you can easily add, delete, or modify buttons on the QAT to suit your preferences.</a:t>
          </a:r>
        </a:p>
        <a:p>
          <a:endParaRPr lang="en-US" sz="1100" baseline="0">
            <a:solidFill>
              <a:srgbClr val="000000"/>
            </a:solidFill>
          </a:endParaRPr>
        </a:p>
      </xdr:txBody>
    </xdr:sp>
    <xdr:clientData/>
  </xdr:twoCellAnchor>
  <xdr:twoCellAnchor editAs="oneCell">
    <xdr:from>
      <xdr:col>10</xdr:col>
      <xdr:colOff>0</xdr:colOff>
      <xdr:row>6</xdr:row>
      <xdr:rowOff>0</xdr:rowOff>
    </xdr:from>
    <xdr:to>
      <xdr:col>13</xdr:col>
      <xdr:colOff>190500</xdr:colOff>
      <xdr:row>24</xdr:row>
      <xdr:rowOff>38100</xdr:rowOff>
    </xdr:to>
    <xdr:pic>
      <xdr:nvPicPr>
        <xdr:cNvPr id="4" name="Picture 3" descr="C:\Users\Chris\Dropbox\ExcelNow\Images\QATCustomize1.gi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1143000"/>
          <a:ext cx="2019300" cy="34671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xdr:row>
      <xdr:rowOff>1</xdr:rowOff>
    </xdr:from>
    <xdr:to>
      <xdr:col>23</xdr:col>
      <xdr:colOff>470549</xdr:colOff>
      <xdr:row>31</xdr:row>
      <xdr:rowOff>95251</xdr:rowOff>
    </xdr:to>
    <xdr:pic>
      <xdr:nvPicPr>
        <xdr:cNvPr id="5" name="Picture 4" descr="C:\Users\Chris\Dropbox\ExcelNow\Images\QATCustomize2.gif">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62925" y="1143001"/>
          <a:ext cx="5956949"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xdr:row>
      <xdr:rowOff>0</xdr:rowOff>
    </xdr:from>
    <xdr:to>
      <xdr:col>18</xdr:col>
      <xdr:colOff>200025</xdr:colOff>
      <xdr:row>4</xdr:row>
      <xdr:rowOff>57150</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24525" y="571500"/>
          <a:ext cx="5076825" cy="24765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45</xdr:col>
      <xdr:colOff>152400</xdr:colOff>
      <xdr:row>70</xdr:row>
      <xdr:rowOff>114300</xdr:rowOff>
    </xdr:from>
    <xdr:to>
      <xdr:col>49</xdr:col>
      <xdr:colOff>571500</xdr:colOff>
      <xdr:row>73</xdr:row>
      <xdr:rowOff>57150</xdr:rowOff>
    </xdr:to>
    <xdr:sp macro="" textlink="">
      <xdr:nvSpPr>
        <xdr:cNvPr id="2" name="TextBox 1">
          <a:extLst>
            <a:ext uri="{FF2B5EF4-FFF2-40B4-BE49-F238E27FC236}">
              <a16:creationId xmlns:a16="http://schemas.microsoft.com/office/drawing/2014/main" id="{00000000-0008-0000-4500-000002000000}"/>
            </a:ext>
          </a:extLst>
        </xdr:cNvPr>
        <xdr:cNvSpPr txBox="1"/>
      </xdr:nvSpPr>
      <xdr:spPr>
        <a:xfrm>
          <a:off x="27584400" y="13449300"/>
          <a:ext cx="2857500" cy="514350"/>
        </a:xfrm>
        <a:prstGeom prst="rect">
          <a:avLst/>
        </a:prstGeom>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rgbClr val="000000"/>
              </a:solidFill>
            </a:rPr>
            <a:t>Answer: Open</a:t>
          </a:r>
          <a:r>
            <a:rPr lang="en-US" sz="1100" baseline="0">
              <a:solidFill>
                <a:srgbClr val="000000"/>
              </a:solidFill>
            </a:rPr>
            <a:t> the name manager and look at the definition of the Sales1 range name.</a:t>
          </a:r>
          <a:endParaRPr lang="en-US" sz="1100">
            <a:solidFill>
              <a:srgbClr val="000000"/>
            </a:solidFill>
          </a:endParaRPr>
        </a:p>
      </xdr:txBody>
    </xdr:sp>
    <xdr:clientData/>
  </xdr:twoCellAnchor>
  <xdr:twoCellAnchor>
    <xdr:from>
      <xdr:col>1</xdr:col>
      <xdr:colOff>0</xdr:colOff>
      <xdr:row>1</xdr:row>
      <xdr:rowOff>190499</xdr:rowOff>
    </xdr:from>
    <xdr:to>
      <xdr:col>9</xdr:col>
      <xdr:colOff>0</xdr:colOff>
      <xdr:row>21</xdr:row>
      <xdr:rowOff>19050</xdr:rowOff>
    </xdr:to>
    <xdr:sp macro="" textlink="">
      <xdr:nvSpPr>
        <xdr:cNvPr id="3" name="TextBox 2">
          <a:extLst>
            <a:ext uri="{FF2B5EF4-FFF2-40B4-BE49-F238E27FC236}">
              <a16:creationId xmlns:a16="http://schemas.microsoft.com/office/drawing/2014/main" id="{00000000-0008-0000-4500-000003000000}"/>
            </a:ext>
          </a:extLst>
        </xdr:cNvPr>
        <xdr:cNvSpPr txBox="1"/>
      </xdr:nvSpPr>
      <xdr:spPr>
        <a:xfrm>
          <a:off x="609600" y="380999"/>
          <a:ext cx="4876800" cy="363855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INDIRECT Function (Lookup &amp; Reference Category)</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INDIRECT function is useful when you have</a:t>
          </a:r>
          <a:r>
            <a:rPr lang="en-US" sz="1100" baseline="0">
              <a:solidFill>
                <a:srgbClr val="000000"/>
              </a:solidFill>
              <a:latin typeface="+mn-lt"/>
              <a:ea typeface="+mn-ea"/>
              <a:cs typeface="+mn-cs"/>
            </a:rPr>
            <a:t> named ranges and want to refer to these, via labels, in your formulas. For example, suppose you have ranges named Sales1, Sales2, and Sales3. Each of these is a long column of data. Then suppose you have labels Sales1, Sales2, and Sales3 in some other cells, say, G1, G2, and G3. If you enter the formulas </a:t>
          </a:r>
          <a:r>
            <a:rPr lang="en-US" sz="1100" b="1" baseline="0">
              <a:solidFill>
                <a:srgbClr val="000000"/>
              </a:solidFill>
              <a:latin typeface="+mn-lt"/>
              <a:ea typeface="+mn-ea"/>
              <a:cs typeface="+mn-cs"/>
            </a:rPr>
            <a:t>=AVERAGE(INDIRECT(G1))</a:t>
          </a:r>
          <a:r>
            <a:rPr lang="en-US" sz="1100" baseline="0">
              <a:solidFill>
                <a:srgbClr val="000000"/>
              </a:solidFill>
              <a:latin typeface="+mn-lt"/>
              <a:ea typeface="+mn-ea"/>
              <a:cs typeface="+mn-cs"/>
            </a:rPr>
            <a:t>, </a:t>
          </a:r>
          <a:r>
            <a:rPr lang="en-US" sz="1100" b="1" baseline="0">
              <a:solidFill>
                <a:srgbClr val="000000"/>
              </a:solidFill>
              <a:latin typeface="+mn-lt"/>
              <a:ea typeface="+mn-ea"/>
              <a:cs typeface="+mn-cs"/>
            </a:rPr>
            <a:t>=AVERAGE(INDIRECT(G2))</a:t>
          </a:r>
          <a:r>
            <a:rPr lang="en-US" sz="1100" baseline="0">
              <a:solidFill>
                <a:srgbClr val="000000"/>
              </a:solidFill>
              <a:latin typeface="+mn-lt"/>
              <a:ea typeface="+mn-ea"/>
              <a:cs typeface="+mn-cs"/>
            </a:rPr>
            <a:t>, and </a:t>
          </a:r>
          <a:r>
            <a:rPr lang="en-US" sz="1100" b="1" baseline="0">
              <a:solidFill>
                <a:schemeClr val="dk1"/>
              </a:solidFill>
              <a:effectLst/>
              <a:latin typeface="+mn-lt"/>
              <a:ea typeface="+mn-ea"/>
              <a:cs typeface="+mn-cs"/>
            </a:rPr>
            <a:t>=AVERAGE(INDIRECT(G3))</a:t>
          </a:r>
          <a:r>
            <a:rPr lang="en-US" sz="1100" baseline="0">
              <a:solidFill>
                <a:srgbClr val="000000"/>
              </a:solidFill>
              <a:latin typeface="+mn-lt"/>
              <a:ea typeface="+mn-ea"/>
              <a:cs typeface="+mn-cs"/>
            </a:rPr>
            <a:t> in cells H1, H2, and H3, this is the same as entering the formulas </a:t>
          </a:r>
          <a:r>
            <a:rPr lang="en-US" sz="1100" b="1" baseline="0">
              <a:solidFill>
                <a:srgbClr val="000000"/>
              </a:solidFill>
              <a:latin typeface="+mn-lt"/>
              <a:ea typeface="+mn-ea"/>
              <a:cs typeface="+mn-cs"/>
            </a:rPr>
            <a:t>=AVERAGE(Sales1)</a:t>
          </a:r>
          <a:r>
            <a:rPr lang="en-US" sz="1100" baseline="0">
              <a:solidFill>
                <a:srgbClr val="000000"/>
              </a:solidFill>
              <a:latin typeface="+mn-lt"/>
              <a:ea typeface="+mn-ea"/>
              <a:cs typeface="+mn-cs"/>
            </a:rPr>
            <a:t>, </a:t>
          </a:r>
          <a:r>
            <a:rPr lang="en-US" sz="1100" b="1" baseline="0">
              <a:solidFill>
                <a:srgbClr val="000000"/>
              </a:solidFill>
              <a:latin typeface="+mn-lt"/>
              <a:ea typeface="+mn-ea"/>
              <a:cs typeface="+mn-cs"/>
            </a:rPr>
            <a:t>=AVERAGE(Sales2)</a:t>
          </a:r>
          <a:r>
            <a:rPr lang="en-US" sz="1100" baseline="0">
              <a:solidFill>
                <a:srgbClr val="000000"/>
              </a:solidFill>
              <a:latin typeface="+mn-lt"/>
              <a:ea typeface="+mn-ea"/>
              <a:cs typeface="+mn-cs"/>
            </a:rPr>
            <a:t>, and </a:t>
          </a:r>
          <a:r>
            <a:rPr lang="en-US" sz="1100" b="1" baseline="0">
              <a:solidFill>
                <a:schemeClr val="dk1"/>
              </a:solidFill>
              <a:effectLst/>
              <a:latin typeface="+mn-lt"/>
              <a:ea typeface="+mn-ea"/>
              <a:cs typeface="+mn-cs"/>
            </a:rPr>
            <a:t>=AVERAGE(Sales3)</a:t>
          </a:r>
          <a:r>
            <a:rPr lang="en-US" sz="1100" baseline="0">
              <a:solidFill>
                <a:srgbClr val="000000"/>
              </a:solidFill>
              <a:latin typeface="+mn-lt"/>
              <a:ea typeface="+mn-ea"/>
              <a:cs typeface="+mn-cs"/>
            </a:rPr>
            <a:t>. The name of the function implies that you are </a:t>
          </a:r>
          <a:r>
            <a:rPr lang="en-US" sz="1100" b="0" i="1" baseline="0">
              <a:solidFill>
                <a:srgbClr val="000000"/>
              </a:solidFill>
              <a:latin typeface="+mn-lt"/>
              <a:ea typeface="+mn-ea"/>
              <a:cs typeface="+mn-cs"/>
            </a:rPr>
            <a:t>indirect</a:t>
          </a:r>
          <a:r>
            <a:rPr lang="en-US" sz="1100" i="1" baseline="0">
              <a:solidFill>
                <a:srgbClr val="000000"/>
              </a:solidFill>
              <a:latin typeface="+mn-lt"/>
              <a:ea typeface="+mn-ea"/>
              <a:cs typeface="+mn-cs"/>
            </a:rPr>
            <a:t>ly </a:t>
          </a:r>
          <a:r>
            <a:rPr lang="en-US" sz="1100" i="0" baseline="0">
              <a:solidFill>
                <a:srgbClr val="000000"/>
              </a:solidFill>
              <a:latin typeface="+mn-lt"/>
              <a:ea typeface="+mn-ea"/>
              <a:cs typeface="+mn-cs"/>
            </a:rPr>
            <a:t>referencing a range via a label with this range name.</a:t>
          </a:r>
        </a:p>
        <a:p>
          <a:endParaRPr lang="en-US" sz="110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Try it! Name the data ranges in columns L-O</a:t>
          </a:r>
          <a:r>
            <a:rPr lang="en-US" sz="1100" baseline="0">
              <a:solidFill>
                <a:srgbClr val="000000"/>
              </a:solidFill>
              <a:effectLst/>
              <a:latin typeface="+mn-lt"/>
              <a:ea typeface="+mn-ea"/>
              <a:cs typeface="+mn-cs"/>
            </a:rPr>
            <a:t> by their labels in row 4. Then use the AVERAGE, STDEV, and CORREL functions, along with the INDIRECT function, to enter </a:t>
          </a:r>
          <a:r>
            <a:rPr lang="en-US" sz="1100" i="1" baseline="0">
              <a:solidFill>
                <a:srgbClr val="000000"/>
              </a:solidFill>
              <a:effectLst/>
              <a:latin typeface="+mn-lt"/>
              <a:ea typeface="+mn-ea"/>
              <a:cs typeface="+mn-cs"/>
            </a:rPr>
            <a:t>copyable </a:t>
          </a:r>
          <a:r>
            <a:rPr lang="en-US" sz="1100" i="0" baseline="0">
              <a:solidFill>
                <a:srgbClr val="000000"/>
              </a:solidFill>
              <a:effectLst/>
              <a:latin typeface="+mn-lt"/>
              <a:ea typeface="+mn-ea"/>
              <a:cs typeface="+mn-cs"/>
            </a:rPr>
            <a:t>formulas in the gray ranges below. As you should appreciate, this is particularly useful for the matrix of correlations. (See to the right for the answers.)</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0</xdr:colOff>
      <xdr:row>33</xdr:row>
      <xdr:rowOff>28575</xdr:rowOff>
    </xdr:to>
    <xdr:sp macro="" textlink="">
      <xdr:nvSpPr>
        <xdr:cNvPr id="2" name="TextBox 1">
          <a:extLst>
            <a:ext uri="{FF2B5EF4-FFF2-40B4-BE49-F238E27FC236}">
              <a16:creationId xmlns:a16="http://schemas.microsoft.com/office/drawing/2014/main" id="{00000000-0008-0000-4600-000002000000}"/>
            </a:ext>
          </a:extLst>
        </xdr:cNvPr>
        <xdr:cNvSpPr txBox="1"/>
      </xdr:nvSpPr>
      <xdr:spPr>
        <a:xfrm>
          <a:off x="238125" y="381001"/>
          <a:ext cx="4876800" cy="5934074"/>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Quick Analysis</a:t>
          </a:r>
        </a:p>
        <a:p>
          <a:endParaRPr lang="en-US" sz="1100">
            <a:solidFill>
              <a:srgbClr val="000000"/>
            </a:solidFill>
          </a:endParaRPr>
        </a:p>
        <a:p>
          <a:r>
            <a:rPr lang="en-US" sz="1100">
              <a:solidFill>
                <a:srgbClr val="000000"/>
              </a:solidFill>
            </a:rPr>
            <a:t>The Quick Analysis tool, introduced</a:t>
          </a:r>
          <a:r>
            <a:rPr lang="en-US" sz="1100" baseline="0">
              <a:solidFill>
                <a:srgbClr val="000000"/>
              </a:solidFill>
            </a:rPr>
            <a:t> in Excel 2013, is a feature that received considerable publicity. Starting with a data set such as the one to the right, the new Quick Analysis tools provide you with instant conditional formatting, pivot tables, charts, and other results with almost no work. You can decide how useful this new feature really is. It undoubtedly gives you very quick results, but it might not give you the results you want.</a:t>
          </a:r>
        </a:p>
        <a:p>
          <a:endParaRPr lang="en-US" sz="1100" baseline="0">
            <a:solidFill>
              <a:srgbClr val="000000"/>
            </a:solidFill>
          </a:endParaRPr>
        </a:p>
        <a:p>
          <a:r>
            <a:rPr lang="en-US" sz="1100" baseline="0">
              <a:solidFill>
                <a:srgbClr val="000000"/>
              </a:solidFill>
            </a:rPr>
            <a:t>To see how this works, select the entire data range to the right, including the labels in row 3. You will see a Quick Analysis icon at the bottom right of the data range. (Remember that if you are using a pre-2013 version of Excel, this won't work.) When you click this icon (or press Ctrl+Q), you see the Quick Analysis options below and to the right. Then you can explore the possibilities. They are all straightforward.</a:t>
          </a:r>
        </a:p>
        <a:p>
          <a:endParaRPr lang="en-US" sz="1100" baseline="0">
            <a:solidFill>
              <a:srgbClr val="000000"/>
            </a:solidFill>
          </a:endParaRPr>
        </a:p>
        <a:p>
          <a:r>
            <a:rPr lang="en-US" sz="1100" baseline="0">
              <a:solidFill>
                <a:srgbClr val="000000"/>
              </a:solidFill>
            </a:rPr>
            <a:t>As an example, if you choose Tables and then choose the first of several automatic pivot tables, you get the pivot table on the next sheet, which breaks down the sum of Total Cost by Region. This might or might not be the pivot table you really want, but at least it gives you a pivot table that you can then modify as you like. Similar statements can be made about the automatic charts available from the Charts item. </a:t>
          </a:r>
          <a:r>
            <a:rPr lang="en-US" sz="1100" baseline="0">
              <a:solidFill>
                <a:schemeClr val="dk1"/>
              </a:solidFill>
              <a:effectLst/>
              <a:latin typeface="+mn-lt"/>
              <a:ea typeface="+mn-ea"/>
              <a:cs typeface="+mn-cs"/>
            </a:rPr>
            <a:t>You can decide whether this is any easier than building the pivot table or the chart you really want from scratch. </a:t>
          </a:r>
          <a:endParaRPr lang="en-US" sz="1100" baseline="0">
            <a:solidFill>
              <a:srgbClr val="000000"/>
            </a:solidFill>
          </a:endParaRPr>
        </a:p>
        <a:p>
          <a:endParaRPr lang="en-US" sz="1100" baseline="0">
            <a:solidFill>
              <a:srgbClr val="000000"/>
            </a:solidFill>
          </a:endParaRPr>
        </a:p>
        <a:p>
          <a:r>
            <a:rPr lang="en-US" sz="1100" baseline="0">
              <a:solidFill>
                <a:srgbClr val="000000"/>
              </a:solidFill>
            </a:rPr>
            <a:t>Starting in Excel 2013, two of these Quick Analysis options are duplicated by two "let us guess what you want" items in the Insert ribbon, shown to the right. These are the Recommended PivotTables and Recommended Charts items. They provide exactly the same options for pivot tables and charts as from the Quick Analysis tools.</a:t>
          </a:r>
        </a:p>
        <a:p>
          <a:endParaRPr lang="en-US" sz="1100" i="0" baseline="0">
            <a:solidFill>
              <a:srgbClr val="000000"/>
            </a:solidFill>
            <a:effectLst/>
            <a:latin typeface="+mn-lt"/>
            <a:ea typeface="+mn-ea"/>
            <a:cs typeface="+mn-cs"/>
          </a:endParaRPr>
        </a:p>
        <a:p>
          <a:endParaRPr lang="en-US" sz="1100" i="0" baseline="0">
            <a:solidFill>
              <a:srgbClr val="000000"/>
            </a:solidFill>
            <a:effectLst/>
            <a:latin typeface="+mn-lt"/>
            <a:ea typeface="+mn-ea"/>
            <a:cs typeface="+mn-cs"/>
          </a:endParaRPr>
        </a:p>
      </xdr:txBody>
    </xdr:sp>
    <xdr:clientData/>
  </xdr:twoCellAnchor>
  <xdr:twoCellAnchor editAs="oneCell">
    <xdr:from>
      <xdr:col>10</xdr:col>
      <xdr:colOff>0</xdr:colOff>
      <xdr:row>35</xdr:row>
      <xdr:rowOff>0</xdr:rowOff>
    </xdr:from>
    <xdr:to>
      <xdr:col>21</xdr:col>
      <xdr:colOff>161925</xdr:colOff>
      <xdr:row>39</xdr:row>
      <xdr:rowOff>76200</xdr:rowOff>
    </xdr:to>
    <xdr:pic>
      <xdr:nvPicPr>
        <xdr:cNvPr id="4" name="Picture 3">
          <a:extLst>
            <a:ext uri="{FF2B5EF4-FFF2-40B4-BE49-F238E27FC236}">
              <a16:creationId xmlns:a16="http://schemas.microsoft.com/office/drawing/2014/main" id="{00000000-0008-0000-4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24525" y="6667500"/>
          <a:ext cx="6867525" cy="838200"/>
        </a:xfrm>
        <a:prstGeom prst="rect">
          <a:avLst/>
        </a:prstGeom>
      </xdr:spPr>
    </xdr:pic>
    <xdr:clientData/>
  </xdr:twoCellAnchor>
  <xdr:twoCellAnchor editAs="oneCell">
    <xdr:from>
      <xdr:col>10</xdr:col>
      <xdr:colOff>0</xdr:colOff>
      <xdr:row>25</xdr:row>
      <xdr:rowOff>0</xdr:rowOff>
    </xdr:from>
    <xdr:to>
      <xdr:col>16</xdr:col>
      <xdr:colOff>323850</xdr:colOff>
      <xdr:row>33</xdr:row>
      <xdr:rowOff>38100</xdr:rowOff>
    </xdr:to>
    <xdr:pic>
      <xdr:nvPicPr>
        <xdr:cNvPr id="5" name="Picture 4">
          <a:extLst>
            <a:ext uri="{FF2B5EF4-FFF2-40B4-BE49-F238E27FC236}">
              <a16:creationId xmlns:a16="http://schemas.microsoft.com/office/drawing/2014/main" id="{00000000-0008-0000-4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24525" y="4762500"/>
          <a:ext cx="3981450" cy="15621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20</xdr:row>
      <xdr:rowOff>180975</xdr:rowOff>
    </xdr:to>
    <xdr:sp macro="" textlink="">
      <xdr:nvSpPr>
        <xdr:cNvPr id="2" name="TextBox 1">
          <a:extLst>
            <a:ext uri="{FF2B5EF4-FFF2-40B4-BE49-F238E27FC236}">
              <a16:creationId xmlns:a16="http://schemas.microsoft.com/office/drawing/2014/main" id="{00000000-0008-0000-4700-000002000000}"/>
            </a:ext>
          </a:extLst>
        </xdr:cNvPr>
        <xdr:cNvSpPr txBox="1"/>
      </xdr:nvSpPr>
      <xdr:spPr>
        <a:xfrm>
          <a:off x="238125" y="381000"/>
          <a:ext cx="4876800" cy="3609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Some Background on Tables</a:t>
          </a: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rgbClr val="000000"/>
              </a:solidFill>
              <a:effectLst/>
              <a:latin typeface="+mn-lt"/>
              <a:ea typeface="+mn-ea"/>
              <a:cs typeface="+mn-cs"/>
            </a:rPr>
            <a:t>Note:</a:t>
          </a:r>
          <a:r>
            <a:rPr lang="en-US" sz="1100" b="1" baseline="0">
              <a:solidFill>
                <a:srgbClr val="000000"/>
              </a:solidFill>
              <a:effectLst/>
              <a:latin typeface="+mn-lt"/>
              <a:ea typeface="+mn-ea"/>
              <a:cs typeface="+mn-cs"/>
            </a:rPr>
            <a:t> </a:t>
          </a:r>
          <a:r>
            <a:rPr lang="en-US" sz="1100" b="0" baseline="0">
              <a:solidFill>
                <a:srgbClr val="000000"/>
              </a:solidFill>
              <a:effectLst/>
              <a:latin typeface="+mn-lt"/>
              <a:ea typeface="+mn-ea"/>
              <a:cs typeface="+mn-cs"/>
            </a:rPr>
            <a:t>Several of the screenshots on this worksheet are to the right of the data, so scroll across to see them.</a:t>
          </a:r>
          <a:endParaRPr lang="en-US">
            <a:solidFill>
              <a:srgbClr val="000000"/>
            </a:solidFill>
            <a:effectLst/>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It</a:t>
          </a:r>
          <a:r>
            <a:rPr lang="en-US" sz="1100" baseline="0">
              <a:solidFill>
                <a:srgbClr val="000000"/>
              </a:solidFill>
              <a:latin typeface="+mn-lt"/>
              <a:ea typeface="+mn-ea"/>
              <a:cs typeface="+mn-cs"/>
            </a:rPr>
            <a:t> is very common to work with "data sets" in Excel, where a data set is typically a rectangular range with "observations" in the rows, "variables" in the columns, and variable names in the top row. (Observations are also called cases or records, and variables are also called fields or attributes.) A typical data set appears to the right. Each row is an observation on some person, and each column lists an attribute about the person.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Excel users have worked with data sets for years, and for a long time, they were known somewhat informally as </a:t>
          </a:r>
          <a:r>
            <a:rPr lang="en-US" sz="1100" i="1" baseline="0">
              <a:solidFill>
                <a:srgbClr val="000000"/>
              </a:solidFill>
              <a:latin typeface="+mn-lt"/>
              <a:ea typeface="+mn-ea"/>
              <a:cs typeface="+mn-cs"/>
            </a:rPr>
            <a:t>lists</a:t>
          </a:r>
          <a:r>
            <a:rPr lang="en-US" sz="1100" baseline="0">
              <a:solidFill>
                <a:srgbClr val="000000"/>
              </a:solidFill>
              <a:latin typeface="+mn-lt"/>
              <a:ea typeface="+mn-ea"/>
              <a:cs typeface="+mn-cs"/>
            </a:rPr>
            <a:t>. But in Excel 2007, they gained much more prominence and became known as </a:t>
          </a:r>
          <a:r>
            <a:rPr lang="en-US" sz="1100" i="1" baseline="0">
              <a:solidFill>
                <a:srgbClr val="000000"/>
              </a:solidFill>
              <a:latin typeface="+mn-lt"/>
              <a:ea typeface="+mn-ea"/>
              <a:cs typeface="+mn-cs"/>
            </a:rPr>
            <a:t>tables</a:t>
          </a:r>
          <a:r>
            <a:rPr lang="en-US" sz="1100" baseline="0">
              <a:solidFill>
                <a:srgbClr val="000000"/>
              </a:solidFill>
              <a:latin typeface="+mn-lt"/>
              <a:ea typeface="+mn-ea"/>
              <a:cs typeface="+mn-cs"/>
            </a:rPr>
            <a:t>. This was a much needed change. You can perform many useful tasks with tables that you either couldn't perform before or could perform only with extra work. Now these tasks are easy.</a:t>
          </a:r>
        </a:p>
        <a:p>
          <a:endParaRPr lang="en-US" sz="1100" baseline="0">
            <a:solidFill>
              <a:srgbClr val="000000"/>
            </a:solidFill>
            <a:latin typeface="+mn-lt"/>
            <a:ea typeface="+mn-ea"/>
            <a:cs typeface="+mn-cs"/>
          </a:endParaRPr>
        </a:p>
      </xdr:txBody>
    </xdr:sp>
    <xdr:clientData/>
  </xdr:twoCellAnchor>
  <xdr:twoCellAnchor>
    <xdr:from>
      <xdr:col>1</xdr:col>
      <xdr:colOff>0</xdr:colOff>
      <xdr:row>105</xdr:row>
      <xdr:rowOff>190499</xdr:rowOff>
    </xdr:from>
    <xdr:to>
      <xdr:col>9</xdr:col>
      <xdr:colOff>0</xdr:colOff>
      <xdr:row>122</xdr:row>
      <xdr:rowOff>180974</xdr:rowOff>
    </xdr:to>
    <xdr:sp macro="" textlink="">
      <xdr:nvSpPr>
        <xdr:cNvPr id="3" name="TextBox 2">
          <a:extLst>
            <a:ext uri="{FF2B5EF4-FFF2-40B4-BE49-F238E27FC236}">
              <a16:creationId xmlns:a16="http://schemas.microsoft.com/office/drawing/2014/main" id="{00000000-0008-0000-4700-000003000000}"/>
            </a:ext>
          </a:extLst>
        </xdr:cNvPr>
        <xdr:cNvSpPr txBox="1"/>
      </xdr:nvSpPr>
      <xdr:spPr>
        <a:xfrm>
          <a:off x="238125" y="20192999"/>
          <a:ext cx="4876800" cy="3228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baseline="0">
              <a:solidFill>
                <a:srgbClr val="000000"/>
              </a:solidFill>
              <a:latin typeface="+mn-lt"/>
              <a:ea typeface="+mn-ea"/>
              <a:cs typeface="+mn-cs"/>
            </a:rPr>
            <a:t>Expanding Tables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A feature of tables that business people will love is that they expand automatically as new data are added. For example, suppose you designate the data set to the right as a table. Later you add new products to the right and/or new months at the bottom. These will automatically be part of the table. Better yet, if you build a chart from the table, the chart will update automatically to include new data. The same is true of </a:t>
          </a:r>
          <a:r>
            <a:rPr lang="en-US" sz="1100" b="0" baseline="0">
              <a:solidFill>
                <a:srgbClr val="000000"/>
              </a:solidFill>
              <a:latin typeface="+mn-lt"/>
              <a:ea typeface="+mn-ea"/>
              <a:cs typeface="+mn-cs"/>
            </a:rPr>
            <a:t>pivot table</a:t>
          </a:r>
          <a:r>
            <a:rPr lang="en-US" sz="1100" baseline="0">
              <a:solidFill>
                <a:srgbClr val="000000"/>
              </a:solidFill>
              <a:latin typeface="+mn-lt"/>
              <a:ea typeface="+mn-ea"/>
              <a:cs typeface="+mn-cs"/>
            </a:rPr>
            <a:t>s if they are built from tables.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Designate the data set to the right as a table. Next, select the entire table and insert a line chart. By default, you should see a line for each product, with month on the horizontal axis. Now add a couple more months of data at the bottom of the table and add a new product with some data at the right of the table. The chart should update automatically!</a:t>
          </a:r>
        </a:p>
      </xdr:txBody>
    </xdr:sp>
    <xdr:clientData/>
  </xdr:twoCellAnchor>
  <xdr:twoCellAnchor>
    <xdr:from>
      <xdr:col>1</xdr:col>
      <xdr:colOff>0</xdr:colOff>
      <xdr:row>89</xdr:row>
      <xdr:rowOff>0</xdr:rowOff>
    </xdr:from>
    <xdr:to>
      <xdr:col>9</xdr:col>
      <xdr:colOff>0</xdr:colOff>
      <xdr:row>105</xdr:row>
      <xdr:rowOff>0</xdr:rowOff>
    </xdr:to>
    <xdr:sp macro="" textlink="">
      <xdr:nvSpPr>
        <xdr:cNvPr id="4" name="TextBox 3">
          <a:extLst>
            <a:ext uri="{FF2B5EF4-FFF2-40B4-BE49-F238E27FC236}">
              <a16:creationId xmlns:a16="http://schemas.microsoft.com/office/drawing/2014/main" id="{00000000-0008-0000-4700-000004000000}"/>
            </a:ext>
          </a:extLst>
        </xdr:cNvPr>
        <xdr:cNvSpPr txBox="1"/>
      </xdr:nvSpPr>
      <xdr:spPr>
        <a:xfrm>
          <a:off x="238125" y="16954500"/>
          <a:ext cx="4876800" cy="3048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baseline="0">
              <a:solidFill>
                <a:srgbClr val="000000"/>
              </a:solidFill>
              <a:latin typeface="+mn-lt"/>
              <a:ea typeface="+mn-ea"/>
              <a:cs typeface="+mn-cs"/>
            </a:rPr>
            <a:t>Summarizing with the Total Row</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One important advantage of a table is that you can summarize </a:t>
          </a:r>
          <a:r>
            <a:rPr lang="en-US" sz="1100" i="1" baseline="0">
              <a:solidFill>
                <a:srgbClr val="000000"/>
              </a:solidFill>
              <a:latin typeface="+mn-lt"/>
              <a:ea typeface="+mn-ea"/>
              <a:cs typeface="+mn-cs"/>
            </a:rPr>
            <a:t>filtered </a:t>
          </a:r>
          <a:r>
            <a:rPr lang="en-US" sz="1100" i="0" baseline="0">
              <a:solidFill>
                <a:srgbClr val="000000"/>
              </a:solidFill>
              <a:latin typeface="+mn-lt"/>
              <a:ea typeface="+mn-ea"/>
              <a:cs typeface="+mn-cs"/>
            </a:rPr>
            <a:t>data easily. To do so, check the Total Row box on the Table Tools Design ribbon. This generates a "total" row below the table. By default, it shows the sum of the values in the rightmost column, as shown to the right. But it gives you many more options. If you select any cell in the total row, you will see a dropdown list of summarizing options for that column (count, sum, average, and others). And if you then filter the data, the summary measures will be only for the filtered data. (This couldn't be done, at least not easily, before Excel 2007.)</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Try it! Create a total row for the table of people, and show summary measures that seem appropriate. Then filter in some way and watch how the summary measures change.</a:t>
          </a:r>
          <a:endParaRPr lang="en-US" sz="1100" baseline="0">
            <a:solidFill>
              <a:srgbClr val="000000"/>
            </a:solidFill>
            <a:latin typeface="+mn-lt"/>
            <a:ea typeface="+mn-ea"/>
            <a:cs typeface="+mn-cs"/>
          </a:endParaRPr>
        </a:p>
        <a:p>
          <a:endParaRPr lang="en-US" sz="1100" baseline="0">
            <a:solidFill>
              <a:srgbClr val="000000"/>
            </a:solidFill>
            <a:latin typeface="+mn-lt"/>
            <a:ea typeface="+mn-ea"/>
            <a:cs typeface="+mn-cs"/>
          </a:endParaRPr>
        </a:p>
      </xdr:txBody>
    </xdr:sp>
    <xdr:clientData/>
  </xdr:twoCellAnchor>
  <xdr:twoCellAnchor>
    <xdr:from>
      <xdr:col>1</xdr:col>
      <xdr:colOff>0</xdr:colOff>
      <xdr:row>80</xdr:row>
      <xdr:rowOff>0</xdr:rowOff>
    </xdr:from>
    <xdr:to>
      <xdr:col>9</xdr:col>
      <xdr:colOff>0</xdr:colOff>
      <xdr:row>88</xdr:row>
      <xdr:rowOff>0</xdr:rowOff>
    </xdr:to>
    <xdr:sp macro="" textlink="">
      <xdr:nvSpPr>
        <xdr:cNvPr id="5" name="TextBox 4">
          <a:extLst>
            <a:ext uri="{FF2B5EF4-FFF2-40B4-BE49-F238E27FC236}">
              <a16:creationId xmlns:a16="http://schemas.microsoft.com/office/drawing/2014/main" id="{00000000-0008-0000-4700-000005000000}"/>
            </a:ext>
          </a:extLst>
        </xdr:cNvPr>
        <xdr:cNvSpPr txBox="1"/>
      </xdr:nvSpPr>
      <xdr:spPr>
        <a:xfrm>
          <a:off x="238125" y="15240000"/>
          <a:ext cx="4876800" cy="1524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baseline="0">
              <a:solidFill>
                <a:srgbClr val="000000"/>
              </a:solidFill>
              <a:latin typeface="+mn-lt"/>
              <a:ea typeface="+mn-ea"/>
              <a:cs typeface="+mn-cs"/>
            </a:rPr>
            <a:t>Sorting in Tables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You probably noticed that when you click a column dropdown arrow, there are sorting options. This provides one more way to sort in Excel. It is not clear that sorting in tables provides any advantages over sorting in regular (non-table) data sets, but it is certainly possible and easy.</a:t>
          </a:r>
        </a:p>
      </xdr:txBody>
    </xdr:sp>
    <xdr:clientData/>
  </xdr:twoCellAnchor>
  <xdr:twoCellAnchor>
    <xdr:from>
      <xdr:col>1</xdr:col>
      <xdr:colOff>0</xdr:colOff>
      <xdr:row>53</xdr:row>
      <xdr:rowOff>0</xdr:rowOff>
    </xdr:from>
    <xdr:to>
      <xdr:col>9</xdr:col>
      <xdr:colOff>0</xdr:colOff>
      <xdr:row>79</xdr:row>
      <xdr:rowOff>0</xdr:rowOff>
    </xdr:to>
    <xdr:sp macro="" textlink="">
      <xdr:nvSpPr>
        <xdr:cNvPr id="6" name="TextBox 5">
          <a:extLst>
            <a:ext uri="{FF2B5EF4-FFF2-40B4-BE49-F238E27FC236}">
              <a16:creationId xmlns:a16="http://schemas.microsoft.com/office/drawing/2014/main" id="{00000000-0008-0000-4700-000006000000}"/>
            </a:ext>
          </a:extLst>
        </xdr:cNvPr>
        <xdr:cNvSpPr txBox="1"/>
      </xdr:nvSpPr>
      <xdr:spPr>
        <a:xfrm>
          <a:off x="238125" y="10096500"/>
          <a:ext cx="4876800" cy="4953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Filtering in Tables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One of the main uses of tables is filtering,</a:t>
          </a:r>
          <a:r>
            <a:rPr lang="en-US" sz="1100" baseline="0">
              <a:solidFill>
                <a:srgbClr val="000000"/>
              </a:solidFill>
              <a:latin typeface="+mn-lt"/>
              <a:ea typeface="+mn-ea"/>
              <a:cs typeface="+mn-cs"/>
            </a:rPr>
            <a:t> that is, hiding (but not deleting) rows that don't match various conditions. Filtering is done through the dropdown arrows next to the column headings. This tutorial won't explain all of the options because there are so many, but with a little bit of experimenting, you should be able to master them in no time. Just remember that they build upon one another. For example, if you filter on Gender so that only males are showing, and you then filter on Children so that only people with at least two children are showing, you will see only males with at least two children.</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screenshots to the right shows filter dialog box for a numeric variable, Salary. It shows all distinct values of Salary, which you could check or uncheck, but more importantly, the Number Filters group contains many useful possibilities, such as Greater Than. Similarly, if you filter on a text variable such as State or a Date variable such as Birthdate, there are many Text Filters and Date Filters you can choose from.</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If you haven't already done so, designate the data set to the right as a table, and then experiment with the filters.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clear a filter, click the column's dropdown arrow and select Clear Filter. To clear all filters, click the Clear button in the Sort &amp; Filter group on the Home ribbon. You can also do it from the Data ribbon. (See to the right.) </a:t>
          </a:r>
        </a:p>
        <a:p>
          <a:endParaRPr lang="en-US" sz="1100" baseline="0">
            <a:solidFill>
              <a:srgbClr val="000000"/>
            </a:solidFill>
            <a:latin typeface="+mn-lt"/>
            <a:ea typeface="+mn-ea"/>
            <a:cs typeface="+mn-cs"/>
          </a:endParaRPr>
        </a:p>
      </xdr:txBody>
    </xdr:sp>
    <xdr:clientData/>
  </xdr:twoCellAnchor>
  <xdr:twoCellAnchor>
    <xdr:from>
      <xdr:col>1</xdr:col>
      <xdr:colOff>0</xdr:colOff>
      <xdr:row>22</xdr:row>
      <xdr:rowOff>0</xdr:rowOff>
    </xdr:from>
    <xdr:to>
      <xdr:col>9</xdr:col>
      <xdr:colOff>0</xdr:colOff>
      <xdr:row>52</xdr:row>
      <xdr:rowOff>9525</xdr:rowOff>
    </xdr:to>
    <xdr:sp macro="" textlink="">
      <xdr:nvSpPr>
        <xdr:cNvPr id="7" name="TextBox 6">
          <a:extLst>
            <a:ext uri="{FF2B5EF4-FFF2-40B4-BE49-F238E27FC236}">
              <a16:creationId xmlns:a16="http://schemas.microsoft.com/office/drawing/2014/main" id="{00000000-0008-0000-4700-000007000000}"/>
            </a:ext>
          </a:extLst>
        </xdr:cNvPr>
        <xdr:cNvSpPr txBox="1"/>
      </xdr:nvSpPr>
      <xdr:spPr>
        <a:xfrm>
          <a:off x="238125" y="4191000"/>
          <a:ext cx="4876800" cy="5724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baseline="0">
              <a:solidFill>
                <a:srgbClr val="000000"/>
              </a:solidFill>
              <a:latin typeface="+mn-lt"/>
              <a:ea typeface="+mn-ea"/>
              <a:cs typeface="+mn-cs"/>
            </a:rPr>
            <a:t>Designating a Data Set as a Table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It is not enough to have a rectangular range of data to apply the table tools. You must </a:t>
          </a:r>
          <a:r>
            <a:rPr lang="en-US" sz="1100" i="1" baseline="0">
              <a:solidFill>
                <a:srgbClr val="000000"/>
              </a:solidFill>
              <a:latin typeface="+mn-lt"/>
              <a:ea typeface="+mn-ea"/>
              <a:cs typeface="+mn-cs"/>
            </a:rPr>
            <a:t>designate </a:t>
          </a:r>
          <a:r>
            <a:rPr lang="en-US" sz="1100" i="0" baseline="0">
              <a:solidFill>
                <a:srgbClr val="000000"/>
              </a:solidFill>
              <a:latin typeface="+mn-lt"/>
              <a:ea typeface="+mn-ea"/>
              <a:cs typeface="+mn-cs"/>
            </a:rPr>
            <a:t>the range as a table. There are three ways to do this, and all are easy. For each, make sure any cell in the table is selected. Then (see screenshots to the right):</a:t>
          </a:r>
          <a:endParaRPr lang="en-US">
            <a:solidFill>
              <a:srgbClr val="000000"/>
            </a:solidFill>
          </a:endParaRPr>
        </a:p>
        <a:p>
          <a:pPr fontAlgn="base"/>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1. Click the Table button near the left of the Insert ribbon, or</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2. Click the Format as Table dropdown arrow on the Home ribbon and choose any of the color styles.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3. Press Ctrl+t.</a:t>
          </a:r>
          <a:endParaRPr lang="en-US">
            <a:solidFill>
              <a:srgbClr val="000000"/>
            </a:solidFill>
          </a:endParaRPr>
        </a:p>
        <a:p>
          <a:pPr fontAlgn="base"/>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Excel guesses that the range "surrounding" the active cell is the table range in the Create Table dialog box (see screenshot to the right), but you can override this if necessary.</a:t>
          </a:r>
          <a:endParaRPr lang="en-US">
            <a:solidFill>
              <a:srgbClr val="000000"/>
            </a:solidFill>
          </a:endParaRPr>
        </a:p>
        <a:p>
          <a:pPr fontAlgn="base"/>
          <a:endParaRPr lang="en-US" sz="1100" i="0" baseline="0">
            <a:solidFill>
              <a:srgbClr val="000000"/>
            </a:solidFill>
            <a:latin typeface="+mn-lt"/>
            <a:ea typeface="+mn-ea"/>
            <a:cs typeface="+mn-cs"/>
          </a:endParaRPr>
        </a:p>
        <a:p>
          <a:r>
            <a:rPr lang="en-US" sz="1100">
              <a:solidFill>
                <a:srgbClr val="000000"/>
              </a:solidFill>
              <a:latin typeface="+mn-lt"/>
              <a:ea typeface="+mn-ea"/>
              <a:cs typeface="+mn-cs"/>
            </a:rPr>
            <a:t>Try it! Designate the data set to the right as a table. You will see that the formatting changes, and you will see two other important</a:t>
          </a:r>
          <a:r>
            <a:rPr lang="en-US" sz="1100" baseline="0">
              <a:solidFill>
                <a:srgbClr val="000000"/>
              </a:solidFill>
              <a:latin typeface="+mn-lt"/>
              <a:ea typeface="+mn-ea"/>
              <a:cs typeface="+mn-cs"/>
            </a:rPr>
            <a:t> changes (see blue screenshot to the right). First, there is a dropdown arrow next to each variable name. These are used for sorting and filtering, as discussed below. Second, if the cursor is inside the table, there is a new Table Tools Design tab and corresponding ribbon. It contains the tools for manipulating the table.</a:t>
          </a:r>
          <a:endParaRPr lang="en-US">
            <a:solidFill>
              <a:srgbClr val="000000"/>
            </a:solidFill>
          </a:endParaRPr>
        </a:p>
        <a:p>
          <a:pPr fontAlgn="base"/>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If you no longer want the range to be designated as a table, you can click Convert to Range on the Table Tools Design ribbon. The dropdown arrows will disappear. Only the cell formatting will remain, and you can restore it to "plain" if you like. Try this on the table you just created.</a:t>
          </a:r>
          <a:endParaRPr lang="en-US" sz="1100">
            <a:solidFill>
              <a:srgbClr val="000000"/>
            </a:solidFill>
            <a:latin typeface="+mn-lt"/>
            <a:ea typeface="+mn-ea"/>
            <a:cs typeface="+mn-cs"/>
          </a:endParaRPr>
        </a:p>
      </xdr:txBody>
    </xdr:sp>
    <xdr:clientData/>
  </xdr:twoCellAnchor>
  <xdr:twoCellAnchor>
    <xdr:from>
      <xdr:col>1</xdr:col>
      <xdr:colOff>0</xdr:colOff>
      <xdr:row>2</xdr:row>
      <xdr:rowOff>0</xdr:rowOff>
    </xdr:from>
    <xdr:to>
      <xdr:col>9</xdr:col>
      <xdr:colOff>19050</xdr:colOff>
      <xdr:row>11</xdr:row>
      <xdr:rowOff>123825</xdr:rowOff>
    </xdr:to>
    <xdr:sp macro="" textlink="">
      <xdr:nvSpPr>
        <xdr:cNvPr id="8" name="SummaryBox" hidden="1">
          <a:extLst>
            <a:ext uri="{FF2B5EF4-FFF2-40B4-BE49-F238E27FC236}">
              <a16:creationId xmlns:a16="http://schemas.microsoft.com/office/drawing/2014/main" id="{00000000-0008-0000-4700-000008000000}"/>
            </a:ext>
          </a:extLst>
        </xdr:cNvPr>
        <xdr:cNvSpPr txBox="1"/>
      </xdr:nvSpPr>
      <xdr:spPr>
        <a:xfrm>
          <a:off x="238125" y="381000"/>
          <a:ext cx="4895850" cy="1838325"/>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Summary</a:t>
          </a:r>
        </a:p>
        <a:p>
          <a:endParaRPr lang="en-US" sz="1100">
            <a:solidFill>
              <a:srgbClr val="000000"/>
            </a:solidFill>
            <a:latin typeface="+mn-lt"/>
            <a:ea typeface="+mn-ea"/>
            <a:cs typeface="+mn-cs"/>
          </a:endParaRPr>
        </a:p>
        <a:p>
          <a:r>
            <a:rPr lang="en-US" sz="1100" baseline="0">
              <a:solidFill>
                <a:srgbClr val="000000"/>
              </a:solidFill>
              <a:latin typeface="+mn-lt"/>
              <a:ea typeface="+mn-ea"/>
              <a:cs typeface="+mn-cs"/>
            </a:rPr>
            <a:t>Tables are rectangular ranges of data, suitable for data analysis. You designate such a range as a table through the Table button on the Insert ribbon. Tables are particularly useful for sorting, filtering, and finding summary statistics. Tables automatically expand when you add data to the bottom or the right. Therefore, charts and pivot tables that are based on them update automatically when data is added to them.</a:t>
          </a:r>
        </a:p>
      </xdr:txBody>
    </xdr:sp>
    <xdr:clientData/>
  </xdr:twoCellAnchor>
  <xdr:twoCellAnchor editAs="oneCell">
    <xdr:from>
      <xdr:col>17</xdr:col>
      <xdr:colOff>0</xdr:colOff>
      <xdr:row>29</xdr:row>
      <xdr:rowOff>0</xdr:rowOff>
    </xdr:from>
    <xdr:to>
      <xdr:col>20</xdr:col>
      <xdr:colOff>495300</xdr:colOff>
      <xdr:row>36</xdr:row>
      <xdr:rowOff>161925</xdr:rowOff>
    </xdr:to>
    <xdr:pic>
      <xdr:nvPicPr>
        <xdr:cNvPr id="9" name="Picture 8" descr="C:\Users\Chris\Dropbox\ExcelNow\Images\Table3.gif">
          <a:extLst>
            <a:ext uri="{FF2B5EF4-FFF2-40B4-BE49-F238E27FC236}">
              <a16:creationId xmlns:a16="http://schemas.microsoft.com/office/drawing/2014/main" id="{00000000-0008-0000-4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20450" y="5524500"/>
          <a:ext cx="232410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9525</xdr:colOff>
      <xdr:row>41</xdr:row>
      <xdr:rowOff>0</xdr:rowOff>
    </xdr:from>
    <xdr:to>
      <xdr:col>24</xdr:col>
      <xdr:colOff>571500</xdr:colOff>
      <xdr:row>45</xdr:row>
      <xdr:rowOff>9525</xdr:rowOff>
    </xdr:to>
    <xdr:pic>
      <xdr:nvPicPr>
        <xdr:cNvPr id="10" name="Picture 9" descr="C:\Users\Chris\Dropbox\ExcelNow\Images\Table4.gif">
          <a:extLst>
            <a:ext uri="{FF2B5EF4-FFF2-40B4-BE49-F238E27FC236}">
              <a16:creationId xmlns:a16="http://schemas.microsoft.com/office/drawing/2014/main" id="{00000000-0008-0000-47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29975" y="7810500"/>
          <a:ext cx="482917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12</xdr:col>
      <xdr:colOff>771525</xdr:colOff>
      <xdr:row>82</xdr:row>
      <xdr:rowOff>180975</xdr:rowOff>
    </xdr:to>
    <xdr:pic>
      <xdr:nvPicPr>
        <xdr:cNvPr id="11" name="Picture 10" descr="C:\Users\Chris\Dropbox\ExcelNow\Images\Table6.gif">
          <a:extLst>
            <a:ext uri="{FF2B5EF4-FFF2-40B4-BE49-F238E27FC236}">
              <a16:creationId xmlns:a16="http://schemas.microsoft.com/office/drawing/2014/main" id="{00000000-0008-0000-47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24525" y="12001500"/>
          <a:ext cx="2552700" cy="380047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63</xdr:row>
      <xdr:rowOff>0</xdr:rowOff>
    </xdr:from>
    <xdr:to>
      <xdr:col>14</xdr:col>
      <xdr:colOff>514350</xdr:colOff>
      <xdr:row>73</xdr:row>
      <xdr:rowOff>171450</xdr:rowOff>
    </xdr:to>
    <xdr:pic>
      <xdr:nvPicPr>
        <xdr:cNvPr id="12" name="Picture 11" descr="C:\Users\Chris\Dropbox\ExcelNow\Images\Table7.gif">
          <a:extLst>
            <a:ext uri="{FF2B5EF4-FFF2-40B4-BE49-F238E27FC236}">
              <a16:creationId xmlns:a16="http://schemas.microsoft.com/office/drawing/2014/main" id="{00000000-0008-0000-47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58200" y="12001500"/>
          <a:ext cx="1276350" cy="20764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63</xdr:row>
      <xdr:rowOff>0</xdr:rowOff>
    </xdr:from>
    <xdr:to>
      <xdr:col>19</xdr:col>
      <xdr:colOff>142875</xdr:colOff>
      <xdr:row>67</xdr:row>
      <xdr:rowOff>133350</xdr:rowOff>
    </xdr:to>
    <xdr:pic>
      <xdr:nvPicPr>
        <xdr:cNvPr id="13" name="Picture 12" descr="C:\Users\Chris\Dropbox\ExcelNow\Images\Table8.gif">
          <a:extLst>
            <a:ext uri="{FF2B5EF4-FFF2-40B4-BE49-F238E27FC236}">
              <a16:creationId xmlns:a16="http://schemas.microsoft.com/office/drawing/2014/main" id="{00000000-0008-0000-4700-00000D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610850" y="12001500"/>
          <a:ext cx="1971675" cy="8953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98</xdr:row>
      <xdr:rowOff>0</xdr:rowOff>
    </xdr:from>
    <xdr:to>
      <xdr:col>16</xdr:col>
      <xdr:colOff>9525</xdr:colOff>
      <xdr:row>102</xdr:row>
      <xdr:rowOff>9525</xdr:rowOff>
    </xdr:to>
    <xdr:pic>
      <xdr:nvPicPr>
        <xdr:cNvPr id="14" name="Picture 13" descr="C:\Users\Chris\Dropbox\ExcelNow\Images\Table9.gif">
          <a:extLst>
            <a:ext uri="{FF2B5EF4-FFF2-40B4-BE49-F238E27FC236}">
              <a16:creationId xmlns:a16="http://schemas.microsoft.com/office/drawing/2014/main" id="{00000000-0008-0000-47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24525" y="18669000"/>
          <a:ext cx="489585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xdr:row>
      <xdr:rowOff>0</xdr:rowOff>
    </xdr:from>
    <xdr:to>
      <xdr:col>19</xdr:col>
      <xdr:colOff>542925</xdr:colOff>
      <xdr:row>7</xdr:row>
      <xdr:rowOff>55481</xdr:rowOff>
    </xdr:to>
    <xdr:pic>
      <xdr:nvPicPr>
        <xdr:cNvPr id="15" name="Picture 14">
          <a:extLst>
            <a:ext uri="{FF2B5EF4-FFF2-40B4-BE49-F238E27FC236}">
              <a16:creationId xmlns:a16="http://schemas.microsoft.com/office/drawing/2014/main" id="{00000000-0008-0000-47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220450" y="571500"/>
          <a:ext cx="1762125" cy="817481"/>
        </a:xfrm>
        <a:prstGeom prst="rect">
          <a:avLst/>
        </a:prstGeom>
        <a:ln>
          <a:solidFill>
            <a:sysClr val="windowText" lastClr="000000"/>
          </a:solidFill>
        </a:ln>
      </xdr:spPr>
    </xdr:pic>
    <xdr:clientData/>
  </xdr:twoCellAnchor>
  <xdr:twoCellAnchor editAs="oneCell">
    <xdr:from>
      <xdr:col>17</xdr:col>
      <xdr:colOff>0</xdr:colOff>
      <xdr:row>9</xdr:row>
      <xdr:rowOff>0</xdr:rowOff>
    </xdr:from>
    <xdr:to>
      <xdr:col>23</xdr:col>
      <xdr:colOff>520821</xdr:colOff>
      <xdr:row>38</xdr:row>
      <xdr:rowOff>180975</xdr:rowOff>
    </xdr:to>
    <xdr:pic>
      <xdr:nvPicPr>
        <xdr:cNvPr id="16" name="Picture 15">
          <a:extLst>
            <a:ext uri="{FF2B5EF4-FFF2-40B4-BE49-F238E27FC236}">
              <a16:creationId xmlns:a16="http://schemas.microsoft.com/office/drawing/2014/main" id="{00000000-0008-0000-4700-00001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220450" y="1714500"/>
          <a:ext cx="4178421" cy="5705475"/>
        </a:xfrm>
        <a:prstGeom prst="rect">
          <a:avLst/>
        </a:prstGeom>
        <a:ln>
          <a:solidFill>
            <a:sysClr val="windowText" lastClr="000000"/>
          </a:solidFill>
        </a:ln>
      </xdr:spPr>
    </xdr:pic>
    <xdr:clientData/>
  </xdr:twoCellAnchor>
  <xdr:twoCellAnchor editAs="oneCell">
    <xdr:from>
      <xdr:col>16</xdr:col>
      <xdr:colOff>609599</xdr:colOff>
      <xdr:row>48</xdr:row>
      <xdr:rowOff>190499</xdr:rowOff>
    </xdr:from>
    <xdr:to>
      <xdr:col>38</xdr:col>
      <xdr:colOff>89465</xdr:colOff>
      <xdr:row>53</xdr:row>
      <xdr:rowOff>152399</xdr:rowOff>
    </xdr:to>
    <xdr:pic>
      <xdr:nvPicPr>
        <xdr:cNvPr id="17" name="Picture 16">
          <a:extLst>
            <a:ext uri="{FF2B5EF4-FFF2-40B4-BE49-F238E27FC236}">
              <a16:creationId xmlns:a16="http://schemas.microsoft.com/office/drawing/2014/main" id="{00000000-0008-0000-47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220449" y="9334499"/>
          <a:ext cx="12891066" cy="914400"/>
        </a:xfrm>
        <a:prstGeom prst="rect">
          <a:avLst/>
        </a:prstGeom>
      </xdr:spPr>
    </xdr:pic>
    <xdr:clientData/>
  </xdr:twoCellAnchor>
  <xdr:twoCellAnchor editAs="oneCell">
    <xdr:from>
      <xdr:col>9</xdr:col>
      <xdr:colOff>609599</xdr:colOff>
      <xdr:row>90</xdr:row>
      <xdr:rowOff>190499</xdr:rowOff>
    </xdr:from>
    <xdr:to>
      <xdr:col>29</xdr:col>
      <xdr:colOff>79940</xdr:colOff>
      <xdr:row>95</xdr:row>
      <xdr:rowOff>152399</xdr:rowOff>
    </xdr:to>
    <xdr:pic>
      <xdr:nvPicPr>
        <xdr:cNvPr id="18" name="Picture 17">
          <a:extLst>
            <a:ext uri="{FF2B5EF4-FFF2-40B4-BE49-F238E27FC236}">
              <a16:creationId xmlns:a16="http://schemas.microsoft.com/office/drawing/2014/main" id="{00000000-0008-0000-4700-00001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724524" y="17335499"/>
          <a:ext cx="12891066" cy="91440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21</xdr:row>
      <xdr:rowOff>19050</xdr:rowOff>
    </xdr:to>
    <xdr:sp macro="" textlink="">
      <xdr:nvSpPr>
        <xdr:cNvPr id="2" name="TextBox 1">
          <a:extLst>
            <a:ext uri="{FF2B5EF4-FFF2-40B4-BE49-F238E27FC236}">
              <a16:creationId xmlns:a16="http://schemas.microsoft.com/office/drawing/2014/main" id="{00000000-0008-0000-4800-000002000000}"/>
            </a:ext>
          </a:extLst>
        </xdr:cNvPr>
        <xdr:cNvSpPr txBox="1"/>
      </xdr:nvSpPr>
      <xdr:spPr>
        <a:xfrm>
          <a:off x="609600" y="380999"/>
          <a:ext cx="4876800" cy="363855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Background on Pivot Tables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Pivot tables are a manager's</a:t>
          </a:r>
          <a:r>
            <a:rPr lang="en-US" sz="1100" baseline="0">
              <a:solidFill>
                <a:srgbClr val="000000"/>
              </a:solidFill>
              <a:latin typeface="+mn-lt"/>
              <a:ea typeface="+mn-ea"/>
              <a:cs typeface="+mn-cs"/>
            </a:rPr>
            <a:t> dream. They allow you to "slice and dice" data in all sorts of ways. Essentially, you use </a:t>
          </a:r>
          <a:r>
            <a:rPr lang="en-US" sz="1100" b="0" baseline="0">
              <a:solidFill>
                <a:srgbClr val="000000"/>
              </a:solidFill>
              <a:latin typeface="+mn-lt"/>
              <a:ea typeface="+mn-ea"/>
              <a:cs typeface="+mn-cs"/>
            </a:rPr>
            <a:t>pivot table</a:t>
          </a:r>
          <a:r>
            <a:rPr lang="en-US" sz="1100" baseline="0">
              <a:solidFill>
                <a:srgbClr val="000000"/>
              </a:solidFill>
              <a:latin typeface="+mn-lt"/>
              <a:ea typeface="+mn-ea"/>
              <a:cs typeface="+mn-cs"/>
            </a:rPr>
            <a:t>s to break down variables like revenue or items sold by categories, such as region, month, and store.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Pivot tables have been in Excel since the late 1990s, and each new version has changed them slightly. Then Excel 2007 made significant changes to the </a:t>
          </a:r>
          <a:r>
            <a:rPr lang="en-US" sz="1100" b="0" baseline="0">
              <a:solidFill>
                <a:srgbClr val="000000"/>
              </a:solidFill>
              <a:latin typeface="+mn-lt"/>
              <a:ea typeface="+mn-ea"/>
              <a:cs typeface="+mn-cs"/>
            </a:rPr>
            <a:t>user</a:t>
          </a:r>
          <a:r>
            <a:rPr lang="en-US" sz="1100" baseline="0">
              <a:solidFill>
                <a:srgbClr val="000000"/>
              </a:solidFill>
              <a:latin typeface="+mn-lt"/>
              <a:ea typeface="+mn-ea"/>
              <a:cs typeface="+mn-cs"/>
            </a:rPr>
            <a:t> interface for pivot tables. Minor changes have then been made in Excel 2010 and 2013. Regardless of the version, an argument can be made that no tool in </a:t>
          </a:r>
          <a:r>
            <a:rPr lang="en-US" sz="1100" i="1" baseline="0">
              <a:solidFill>
                <a:srgbClr val="000000"/>
              </a:solidFill>
              <a:latin typeface="+mn-lt"/>
              <a:ea typeface="+mn-ea"/>
              <a:cs typeface="+mn-cs"/>
            </a:rPr>
            <a:t>any </a:t>
          </a:r>
          <a:r>
            <a:rPr lang="en-US" sz="1100" i="0" baseline="0">
              <a:solidFill>
                <a:srgbClr val="000000"/>
              </a:solidFill>
              <a:latin typeface="+mn-lt"/>
              <a:ea typeface="+mn-ea"/>
              <a:cs typeface="+mn-cs"/>
            </a:rPr>
            <a:t>software package enables you to get as much information as quickly and easily as Excel's pivot tables.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The only thing that makes pivot tables difficult for some users is that there are so many options. Whole books have been written about pivot tables. However, rather than read such books, you can learn the essentials discussed here and then experiment. Don't worry about making mistakes. Pivot tables are very forgiving, and if nothing else, you can always start over.</a:t>
          </a:r>
          <a:endParaRPr lang="en-US" sz="1100">
            <a:solidFill>
              <a:srgbClr val="000000"/>
            </a:solidFill>
            <a:latin typeface="+mn-lt"/>
            <a:ea typeface="+mn-ea"/>
            <a:cs typeface="+mn-cs"/>
          </a:endParaRPr>
        </a:p>
      </xdr:txBody>
    </xdr:sp>
    <xdr:clientData/>
  </xdr:twoCellAnchor>
  <xdr:twoCellAnchor>
    <xdr:from>
      <xdr:col>1</xdr:col>
      <xdr:colOff>0</xdr:colOff>
      <xdr:row>180</xdr:row>
      <xdr:rowOff>0</xdr:rowOff>
    </xdr:from>
    <xdr:to>
      <xdr:col>9</xdr:col>
      <xdr:colOff>0</xdr:colOff>
      <xdr:row>199</xdr:row>
      <xdr:rowOff>0</xdr:rowOff>
    </xdr:to>
    <xdr:sp macro="" textlink="">
      <xdr:nvSpPr>
        <xdr:cNvPr id="3" name="TextBox 2">
          <a:extLst>
            <a:ext uri="{FF2B5EF4-FFF2-40B4-BE49-F238E27FC236}">
              <a16:creationId xmlns:a16="http://schemas.microsoft.com/office/drawing/2014/main" id="{00000000-0008-0000-4800-000003000000}"/>
            </a:ext>
          </a:extLst>
        </xdr:cNvPr>
        <xdr:cNvSpPr txBox="1"/>
      </xdr:nvSpPr>
      <xdr:spPr>
        <a:xfrm>
          <a:off x="609600" y="34290000"/>
          <a:ext cx="4876800" cy="3619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Creating</a:t>
          </a:r>
          <a:r>
            <a:rPr lang="en-US" sz="1100" b="1" baseline="0">
              <a:solidFill>
                <a:srgbClr val="000000"/>
              </a:solidFill>
              <a:latin typeface="+mn-lt"/>
              <a:ea typeface="+mn-ea"/>
              <a:cs typeface="+mn-cs"/>
            </a:rPr>
            <a:t> </a:t>
          </a:r>
          <a:r>
            <a:rPr lang="en-US" sz="1100" b="1">
              <a:solidFill>
                <a:srgbClr val="000000"/>
              </a:solidFill>
              <a:latin typeface="+mn-lt"/>
              <a:ea typeface="+mn-ea"/>
              <a:cs typeface="+mn-cs"/>
            </a:rPr>
            <a:t>a Pivot Table from a Table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There is a distinct advantage to building a </a:t>
          </a:r>
          <a:r>
            <a:rPr lang="en-US" sz="1100" b="0">
              <a:solidFill>
                <a:srgbClr val="000000"/>
              </a:solidFill>
              <a:latin typeface="+mn-lt"/>
              <a:ea typeface="+mn-ea"/>
              <a:cs typeface="+mn-cs"/>
            </a:rPr>
            <a:t>pivot table </a:t>
          </a:r>
          <a:r>
            <a:rPr lang="en-US" sz="1100">
              <a:solidFill>
                <a:srgbClr val="000000"/>
              </a:solidFill>
              <a:latin typeface="+mn-lt"/>
              <a:ea typeface="+mn-ea"/>
              <a:cs typeface="+mn-cs"/>
            </a:rPr>
            <a:t>from a table as opposed to a fixed range. The advantage is that if you decide to add rows and/or columns to the table, the table expands automatically, </a:t>
          </a:r>
          <a:r>
            <a:rPr lang="en-US" sz="1100" i="1" baseline="0">
              <a:solidFill>
                <a:srgbClr val="000000"/>
              </a:solidFill>
              <a:latin typeface="+mn-lt"/>
              <a:ea typeface="+mn-ea"/>
              <a:cs typeface="+mn-cs"/>
            </a:rPr>
            <a:t>and </a:t>
          </a:r>
          <a:r>
            <a:rPr lang="en-US" sz="1100" i="0" baseline="0">
              <a:solidFill>
                <a:srgbClr val="000000"/>
              </a:solidFill>
              <a:latin typeface="+mn-lt"/>
              <a:ea typeface="+mn-ea"/>
              <a:cs typeface="+mn-cs"/>
            </a:rPr>
            <a:t>the pivot table can then be refreshed with the click of a button to accommodate the new data. You do </a:t>
          </a:r>
          <a:r>
            <a:rPr lang="en-US" sz="1100" i="1" baseline="0">
              <a:solidFill>
                <a:srgbClr val="000000"/>
              </a:solidFill>
              <a:latin typeface="+mn-lt"/>
              <a:ea typeface="+mn-ea"/>
              <a:cs typeface="+mn-cs"/>
            </a:rPr>
            <a:t>not </a:t>
          </a:r>
          <a:r>
            <a:rPr lang="en-US" sz="1100" i="0" baseline="0">
              <a:solidFill>
                <a:srgbClr val="000000"/>
              </a:solidFill>
              <a:latin typeface="+mn-lt"/>
              <a:ea typeface="+mn-ea"/>
              <a:cs typeface="+mn-cs"/>
            </a:rPr>
            <a:t>need to build a new pivot table.</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Try it! Designate the data set starting in column AA as a table. It will have a default table name, such as Table1, which you can change if you like. Then build a pivot table from the table. You will notice that the Table/Range box shown to the right contains the name of the table, not a range address. This is what you want. Once you have created the pivot table, go back and add a new column to the right of the table and/or add some extra data to the bottom of the table. Go back to the pivot table and click the Refresh button on the PivotTable Tools Analyze (or Options) ribbon. The pivot table will automatically be populated with the new data. This is a feature business managers will love!</a:t>
          </a:r>
          <a:endParaRPr lang="en-US" sz="1100">
            <a:solidFill>
              <a:srgbClr val="000000"/>
            </a:solidFill>
            <a:latin typeface="+mn-lt"/>
            <a:ea typeface="+mn-ea"/>
            <a:cs typeface="+mn-cs"/>
          </a:endParaRPr>
        </a:p>
      </xdr:txBody>
    </xdr:sp>
    <xdr:clientData/>
  </xdr:twoCellAnchor>
  <xdr:twoCellAnchor>
    <xdr:from>
      <xdr:col>1</xdr:col>
      <xdr:colOff>0</xdr:colOff>
      <xdr:row>200</xdr:row>
      <xdr:rowOff>0</xdr:rowOff>
    </xdr:from>
    <xdr:to>
      <xdr:col>9</xdr:col>
      <xdr:colOff>0</xdr:colOff>
      <xdr:row>208</xdr:row>
      <xdr:rowOff>180975</xdr:rowOff>
    </xdr:to>
    <xdr:sp macro="" textlink="">
      <xdr:nvSpPr>
        <xdr:cNvPr id="4" name="TextBox 3">
          <a:extLst>
            <a:ext uri="{FF2B5EF4-FFF2-40B4-BE49-F238E27FC236}">
              <a16:creationId xmlns:a16="http://schemas.microsoft.com/office/drawing/2014/main" id="{00000000-0008-0000-4800-000004000000}"/>
            </a:ext>
          </a:extLst>
        </xdr:cNvPr>
        <xdr:cNvSpPr txBox="1"/>
      </xdr:nvSpPr>
      <xdr:spPr>
        <a:xfrm>
          <a:off x="609600" y="38100000"/>
          <a:ext cx="4876800" cy="1704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Slicers (introduced in Excel 2010)</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Excel</a:t>
          </a:r>
          <a:r>
            <a:rPr lang="en-US" sz="1100" baseline="0">
              <a:solidFill>
                <a:srgbClr val="000000"/>
              </a:solidFill>
              <a:latin typeface="+mn-lt"/>
              <a:ea typeface="+mn-ea"/>
              <a:cs typeface="+mn-cs"/>
            </a:rPr>
            <a:t> 2010 introduced a new feature for </a:t>
          </a:r>
          <a:r>
            <a:rPr lang="en-US" sz="1100" b="0" baseline="0">
              <a:solidFill>
                <a:srgbClr val="000000"/>
              </a:solidFill>
              <a:latin typeface="+mn-lt"/>
              <a:ea typeface="+mn-ea"/>
              <a:cs typeface="+mn-cs"/>
            </a:rPr>
            <a:t>pivot table</a:t>
          </a:r>
          <a:r>
            <a:rPr lang="en-US" sz="1100" baseline="0">
              <a:solidFill>
                <a:srgbClr val="000000"/>
              </a:solidFill>
              <a:latin typeface="+mn-lt"/>
              <a:ea typeface="+mn-ea"/>
              <a:cs typeface="+mn-cs"/>
            </a:rPr>
            <a:t>s called a </a:t>
          </a:r>
          <a:r>
            <a:rPr lang="en-US" sz="1100" i="1" baseline="0">
              <a:solidFill>
                <a:srgbClr val="000000"/>
              </a:solidFill>
              <a:latin typeface="+mn-lt"/>
              <a:ea typeface="+mn-ea"/>
              <a:cs typeface="+mn-cs"/>
            </a:rPr>
            <a:t>slicer</a:t>
          </a:r>
          <a:r>
            <a:rPr lang="en-US" sz="1100" i="0" baseline="0">
              <a:solidFill>
                <a:srgbClr val="000000"/>
              </a:solidFill>
              <a:latin typeface="+mn-lt"/>
              <a:ea typeface="+mn-ea"/>
              <a:cs typeface="+mn-cs"/>
            </a:rPr>
            <a:t>. See the Slicer topic in this tutorial for more information about this feature. Then add one or more slicers to your pivot table.</a:t>
          </a:r>
        </a:p>
        <a:p>
          <a:endParaRPr lang="en-US" sz="1100" i="0" baseline="0">
            <a:solidFill>
              <a:srgbClr val="000000"/>
            </a:solidFill>
            <a:latin typeface="+mn-lt"/>
            <a:ea typeface="+mn-ea"/>
            <a:cs typeface="+mn-cs"/>
          </a:endParaRPr>
        </a:p>
        <a:p>
          <a:r>
            <a:rPr lang="en-US" sz="1100" b="1" i="0" baseline="0">
              <a:solidFill>
                <a:srgbClr val="000000"/>
              </a:solidFill>
              <a:latin typeface="+mn-lt"/>
              <a:ea typeface="+mn-ea"/>
              <a:cs typeface="+mn-cs"/>
            </a:rPr>
            <a:t>Note: </a:t>
          </a:r>
          <a:r>
            <a:rPr lang="en-US" sz="1100" b="0" i="0" baseline="0">
              <a:solidFill>
                <a:srgbClr val="000000"/>
              </a:solidFill>
              <a:latin typeface="+mn-lt"/>
              <a:ea typeface="+mn-ea"/>
              <a:cs typeface="+mn-cs"/>
            </a:rPr>
            <a:t>Starting in Excel 2016, there is a multi-select button at the top of a slicer. This is for touch devices. When you click it, you can then select multiple items using touch input.</a:t>
          </a:r>
          <a:endParaRPr lang="en-US" sz="1100" b="1">
            <a:solidFill>
              <a:srgbClr val="000000"/>
            </a:solidFill>
            <a:latin typeface="+mn-lt"/>
            <a:ea typeface="+mn-ea"/>
            <a:cs typeface="+mn-cs"/>
          </a:endParaRPr>
        </a:p>
      </xdr:txBody>
    </xdr:sp>
    <xdr:clientData/>
  </xdr:twoCellAnchor>
  <xdr:twoCellAnchor>
    <xdr:from>
      <xdr:col>1</xdr:col>
      <xdr:colOff>0</xdr:colOff>
      <xdr:row>2</xdr:row>
      <xdr:rowOff>1</xdr:rowOff>
    </xdr:from>
    <xdr:to>
      <xdr:col>9</xdr:col>
      <xdr:colOff>0</xdr:colOff>
      <xdr:row>9</xdr:row>
      <xdr:rowOff>123825</xdr:rowOff>
    </xdr:to>
    <xdr:sp macro="" textlink="">
      <xdr:nvSpPr>
        <xdr:cNvPr id="5" name="SummaryBox" hidden="1">
          <a:extLst>
            <a:ext uri="{FF2B5EF4-FFF2-40B4-BE49-F238E27FC236}">
              <a16:creationId xmlns:a16="http://schemas.microsoft.com/office/drawing/2014/main" id="{00000000-0008-0000-4800-000005000000}"/>
            </a:ext>
          </a:extLst>
        </xdr:cNvPr>
        <xdr:cNvSpPr txBox="1"/>
      </xdr:nvSpPr>
      <xdr:spPr>
        <a:xfrm>
          <a:off x="609600" y="381001"/>
          <a:ext cx="4876800" cy="1457324"/>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Summary</a:t>
          </a:r>
        </a:p>
        <a:p>
          <a:endParaRPr lang="en-US" sz="1100">
            <a:solidFill>
              <a:srgbClr val="000000"/>
            </a:solidFill>
            <a:latin typeface="+mn-lt"/>
            <a:ea typeface="+mn-ea"/>
            <a:cs typeface="+mn-cs"/>
          </a:endParaRPr>
        </a:p>
        <a:p>
          <a:r>
            <a:rPr lang="en-US" sz="1100" b="0">
              <a:solidFill>
                <a:srgbClr val="000000"/>
              </a:solidFill>
              <a:latin typeface="+mn-lt"/>
              <a:ea typeface="+mn-ea"/>
              <a:cs typeface="+mn-cs"/>
            </a:rPr>
            <a:t>Pivot</a:t>
          </a:r>
          <a:r>
            <a:rPr lang="en-US" sz="1100" b="0" baseline="0">
              <a:solidFill>
                <a:srgbClr val="000000"/>
              </a:solidFill>
              <a:latin typeface="+mn-lt"/>
              <a:ea typeface="+mn-ea"/>
              <a:cs typeface="+mn-cs"/>
            </a:rPr>
            <a:t> tables and the corresponding pivot charts are great for summarizing data numerically and graphically. With almost no effort, you can break a numeric variable down by categories of one or more categorical variables. You can also find counts of observations by category.</a:t>
          </a:r>
        </a:p>
      </xdr:txBody>
    </xdr:sp>
    <xdr:clientData/>
  </xdr:twoCellAnchor>
  <xdr:oneCellAnchor>
    <xdr:from>
      <xdr:col>10</xdr:col>
      <xdr:colOff>0</xdr:colOff>
      <xdr:row>3</xdr:row>
      <xdr:rowOff>0</xdr:rowOff>
    </xdr:from>
    <xdr:ext cx="1771650" cy="841086"/>
    <xdr:pic>
      <xdr:nvPicPr>
        <xdr:cNvPr id="6" name="Picture 5" descr="C:\Users\Chris\Dropbox\ExcelNow\Images\PivotTable1.gif">
          <a:extLst>
            <a:ext uri="{FF2B5EF4-FFF2-40B4-BE49-F238E27FC236}">
              <a16:creationId xmlns:a16="http://schemas.microsoft.com/office/drawing/2014/main" id="{00000000-0008-0000-4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571500"/>
          <a:ext cx="1771650" cy="84108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26</xdr:row>
      <xdr:rowOff>0</xdr:rowOff>
    </xdr:from>
    <xdr:ext cx="1838325" cy="3438525"/>
    <xdr:pic>
      <xdr:nvPicPr>
        <xdr:cNvPr id="7" name="Picture 6" descr="C:\Users\Chris\Dropbox\ExcelNow\Images\PivotTable3.gif">
          <a:extLst>
            <a:ext uri="{FF2B5EF4-FFF2-40B4-BE49-F238E27FC236}">
              <a16:creationId xmlns:a16="http://schemas.microsoft.com/office/drawing/2014/main" id="{00000000-0008-0000-48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4953000"/>
          <a:ext cx="1838325" cy="3438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52</xdr:row>
      <xdr:rowOff>0</xdr:rowOff>
    </xdr:from>
    <xdr:ext cx="13296900" cy="885825"/>
    <xdr:pic>
      <xdr:nvPicPr>
        <xdr:cNvPr id="8" name="Picture 7" descr="C:\Users\Chris\Dropbox\ExcelNow\Images\PivotTable5.gif">
          <a:extLst>
            <a:ext uri="{FF2B5EF4-FFF2-40B4-BE49-F238E27FC236}">
              <a16:creationId xmlns:a16="http://schemas.microsoft.com/office/drawing/2014/main" id="{00000000-0008-0000-48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9906000"/>
          <a:ext cx="13296900" cy="88582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9201150" cy="885825"/>
    <xdr:pic>
      <xdr:nvPicPr>
        <xdr:cNvPr id="9" name="Picture 8" descr="C:\Users\Chris\Dropbox\ExcelNow\Images\PivotTable6.gif">
          <a:extLst>
            <a:ext uri="{FF2B5EF4-FFF2-40B4-BE49-F238E27FC236}">
              <a16:creationId xmlns:a16="http://schemas.microsoft.com/office/drawing/2014/main" id="{00000000-0008-0000-48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11239500"/>
          <a:ext cx="9201150" cy="88582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66</xdr:row>
      <xdr:rowOff>0</xdr:rowOff>
    </xdr:from>
    <xdr:ext cx="4724400" cy="1343025"/>
    <xdr:pic>
      <xdr:nvPicPr>
        <xdr:cNvPr id="10" name="Picture 9" descr="C:\Users\Chris\Dropbox\ExcelNow\Images\PivotTable7.gif">
          <a:extLst>
            <a:ext uri="{FF2B5EF4-FFF2-40B4-BE49-F238E27FC236}">
              <a16:creationId xmlns:a16="http://schemas.microsoft.com/office/drawing/2014/main" id="{00000000-0008-0000-48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0" y="12573000"/>
          <a:ext cx="4724400" cy="1343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75</xdr:row>
      <xdr:rowOff>0</xdr:rowOff>
    </xdr:from>
    <xdr:ext cx="4448175" cy="1343025"/>
    <xdr:pic>
      <xdr:nvPicPr>
        <xdr:cNvPr id="11" name="Picture 10" descr="C:\Users\Chris\Dropbox\ExcelNow\Images\PivotTable8.gif">
          <a:extLst>
            <a:ext uri="{FF2B5EF4-FFF2-40B4-BE49-F238E27FC236}">
              <a16:creationId xmlns:a16="http://schemas.microsoft.com/office/drawing/2014/main" id="{00000000-0008-0000-4800-00000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14287500"/>
          <a:ext cx="4448175" cy="1343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22</xdr:row>
      <xdr:rowOff>0</xdr:rowOff>
    </xdr:from>
    <xdr:to>
      <xdr:col>9</xdr:col>
      <xdr:colOff>0</xdr:colOff>
      <xdr:row>53</xdr:row>
      <xdr:rowOff>9525</xdr:rowOff>
    </xdr:to>
    <xdr:sp macro="" textlink="">
      <xdr:nvSpPr>
        <xdr:cNvPr id="12" name="TextBox 11">
          <a:extLst>
            <a:ext uri="{FF2B5EF4-FFF2-40B4-BE49-F238E27FC236}">
              <a16:creationId xmlns:a16="http://schemas.microsoft.com/office/drawing/2014/main" id="{00000000-0008-0000-4800-00000C000000}"/>
            </a:ext>
          </a:extLst>
        </xdr:cNvPr>
        <xdr:cNvSpPr txBox="1"/>
      </xdr:nvSpPr>
      <xdr:spPr>
        <a:xfrm>
          <a:off x="609600" y="4191000"/>
          <a:ext cx="4876800" cy="59150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Creating a Pivot Table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data set starting in column AA is typical. Each</a:t>
          </a:r>
          <a:r>
            <a:rPr lang="en-US" sz="1100" baseline="0">
              <a:solidFill>
                <a:srgbClr val="000000"/>
              </a:solidFill>
              <a:latin typeface="+mn-lt"/>
              <a:ea typeface="+mn-ea"/>
              <a:cs typeface="+mn-cs"/>
            </a:rPr>
            <a:t> row is a sale to some customer. The last two variables, Items Ordered and Total Cost, are numeric, so they are candidates for breaking down by the categorical variables to their left.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create a </a:t>
          </a:r>
          <a:r>
            <a:rPr lang="en-US" sz="1100" b="0" baseline="0">
              <a:solidFill>
                <a:srgbClr val="000000"/>
              </a:solidFill>
              <a:latin typeface="+mn-lt"/>
              <a:ea typeface="+mn-ea"/>
              <a:cs typeface="+mn-cs"/>
            </a:rPr>
            <a:t>pivot table</a:t>
          </a:r>
          <a:r>
            <a:rPr lang="en-US" sz="1100" baseline="0">
              <a:solidFill>
                <a:srgbClr val="000000"/>
              </a:solidFill>
              <a:latin typeface="+mn-lt"/>
              <a:ea typeface="+mn-ea"/>
              <a:cs typeface="+mn-cs"/>
            </a:rPr>
            <a:t>, select any cell in the data set and click the Pivot Table button on the Insert ribbon. Excel guesses the data range, which you can override if necessary, and it asks where you want the pivot table to be placed. (Throughout this topic, refer to the screenshots to the right.)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Create a pivot table from this data set, and place it on a new worksheet</a:t>
          </a:r>
          <a:r>
            <a:rPr lang="en-US" sz="1100" i="0" baseline="0">
              <a:solidFill>
                <a:srgbClr val="000000"/>
              </a:solidFill>
              <a:latin typeface="+mn-lt"/>
              <a:ea typeface="+mn-ea"/>
              <a:cs typeface="+mn-cs"/>
            </a:rPr>
            <a:t>. You can then use this pivot table to try all of the modifications discussed below. (Note that there are no pivot tables on this Topic sheet. It contains only screen captures of pivot tables; they are not "live.")</a:t>
          </a:r>
          <a:endParaRPr lang="en-US" sz="1100" baseline="0">
            <a:solidFill>
              <a:srgbClr val="000000"/>
            </a:solidFill>
            <a:latin typeface="+mn-lt"/>
            <a:ea typeface="+mn-ea"/>
            <a:cs typeface="+mn-cs"/>
          </a:endParaRP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You will see a blank pivot table as shown to the right, and if the active cell is inside it, you will see a PivotTable Fields pane and two PivotTable Tools tabs, Analyze and Design. (The Analyze ribbon was called Options before Excel 2013.) Just remember that the Fields pane and the pivot table tabs are visible </a:t>
          </a:r>
          <a:r>
            <a:rPr lang="en-US" sz="1100" i="1" baseline="0">
              <a:solidFill>
                <a:srgbClr val="000000"/>
              </a:solidFill>
              <a:latin typeface="+mn-lt"/>
              <a:ea typeface="+mn-ea"/>
              <a:cs typeface="+mn-cs"/>
            </a:rPr>
            <a:t>only </a:t>
          </a:r>
          <a:r>
            <a:rPr lang="en-US" sz="1100" i="0" baseline="0">
              <a:solidFill>
                <a:srgbClr val="000000"/>
              </a:solidFill>
              <a:latin typeface="+mn-lt"/>
              <a:ea typeface="+mn-ea"/>
              <a:cs typeface="+mn-cs"/>
            </a:rPr>
            <a:t>when the pivot table is selected. So if they disappear, you now know why.</a:t>
          </a:r>
          <a:endParaRPr lang="en-US" sz="1100" baseline="0">
            <a:solidFill>
              <a:srgbClr val="000000"/>
            </a:solidFill>
            <a:latin typeface="+mn-lt"/>
            <a:ea typeface="+mn-ea"/>
            <a:cs typeface="+mn-cs"/>
          </a:endParaRP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key is the PivotTable Fields pane. The top section shows all of the available fields (columns), and the bottom section shows the four areas you can drag these to. Rather than read through a long explanation, try the following:</a:t>
          </a:r>
        </a:p>
        <a:p>
          <a:endParaRPr lang="en-US" sz="1100" baseline="0">
            <a:solidFill>
              <a:srgbClr val="000000"/>
            </a:solidFill>
            <a:latin typeface="+mn-lt"/>
            <a:ea typeface="+mn-ea"/>
            <a:cs typeface="+mn-cs"/>
          </a:endParaRPr>
        </a:p>
        <a:p>
          <a:r>
            <a:rPr lang="en-US" sz="1100">
              <a:solidFill>
                <a:srgbClr val="000000"/>
              </a:solidFill>
              <a:latin typeface="+mn-lt"/>
              <a:ea typeface="+mn-ea"/>
              <a:cs typeface="+mn-cs"/>
            </a:rPr>
            <a:t>Drag</a:t>
          </a:r>
          <a:r>
            <a:rPr lang="en-US" sz="1100" baseline="0">
              <a:solidFill>
                <a:srgbClr val="000000"/>
              </a:solidFill>
              <a:latin typeface="+mn-lt"/>
              <a:ea typeface="+mn-ea"/>
              <a:cs typeface="+mn-cs"/>
            </a:rPr>
            <a:t> Gender to the Rows area, Region to the Columns area, Paid With to the Filters area, and Total Cost to the Values area. You have just broken down Total Cost by Gender, Region, and Paid With. Each number in the pivot table is the </a:t>
          </a:r>
          <a:r>
            <a:rPr lang="en-US" sz="1100" i="1" baseline="0">
              <a:solidFill>
                <a:srgbClr val="000000"/>
              </a:solidFill>
              <a:latin typeface="+mn-lt"/>
              <a:ea typeface="+mn-ea"/>
              <a:cs typeface="+mn-cs"/>
            </a:rPr>
            <a:t>sum </a:t>
          </a:r>
          <a:r>
            <a:rPr lang="en-US" sz="1100" i="0" baseline="0">
              <a:solidFill>
                <a:srgbClr val="000000"/>
              </a:solidFill>
              <a:latin typeface="+mn-lt"/>
              <a:ea typeface="+mn-ea"/>
              <a:cs typeface="+mn-cs"/>
            </a:rPr>
            <a:t>of Total Cost for its category values. (See the typical pivot table screenshot below and to the right.)</a:t>
          </a:r>
        </a:p>
      </xdr:txBody>
    </xdr:sp>
    <xdr:clientData/>
  </xdr:twoCellAnchor>
  <xdr:twoCellAnchor>
    <xdr:from>
      <xdr:col>1</xdr:col>
      <xdr:colOff>0</xdr:colOff>
      <xdr:row>126</xdr:row>
      <xdr:rowOff>0</xdr:rowOff>
    </xdr:from>
    <xdr:to>
      <xdr:col>9</xdr:col>
      <xdr:colOff>0</xdr:colOff>
      <xdr:row>154</xdr:row>
      <xdr:rowOff>180975</xdr:rowOff>
    </xdr:to>
    <xdr:sp macro="" textlink="">
      <xdr:nvSpPr>
        <xdr:cNvPr id="13" name="TextBox 12">
          <a:extLst>
            <a:ext uri="{FF2B5EF4-FFF2-40B4-BE49-F238E27FC236}">
              <a16:creationId xmlns:a16="http://schemas.microsoft.com/office/drawing/2014/main" id="{00000000-0008-0000-4800-00000D000000}"/>
            </a:ext>
          </a:extLst>
        </xdr:cNvPr>
        <xdr:cNvSpPr txBox="1"/>
      </xdr:nvSpPr>
      <xdr:spPr>
        <a:xfrm>
          <a:off x="609600" y="24003000"/>
          <a:ext cx="4876800" cy="5514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Displaying Counts in Various Ways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a:t>
          </a:r>
          <a:r>
            <a:rPr lang="en-US" sz="1100" baseline="0">
              <a:solidFill>
                <a:srgbClr val="000000"/>
              </a:solidFill>
              <a:latin typeface="+mn-lt"/>
              <a:ea typeface="+mn-ea"/>
              <a:cs typeface="+mn-cs"/>
            </a:rPr>
            <a:t>ou can also summarize by </a:t>
          </a:r>
          <a:r>
            <a:rPr lang="en-US" sz="1100" i="0" baseline="0">
              <a:solidFill>
                <a:srgbClr val="000000"/>
              </a:solidFill>
              <a:latin typeface="+mn-lt"/>
              <a:ea typeface="+mn-ea"/>
              <a:cs typeface="+mn-cs"/>
            </a:rPr>
            <a:t>counts. Then it </a:t>
          </a:r>
          <a:r>
            <a:rPr lang="en-US" sz="1100" i="1" baseline="0">
              <a:solidFill>
                <a:srgbClr val="000000"/>
              </a:solidFill>
              <a:latin typeface="+mn-lt"/>
              <a:ea typeface="+mn-ea"/>
              <a:cs typeface="+mn-cs"/>
            </a:rPr>
            <a:t>doesn't matter </a:t>
          </a:r>
          <a:r>
            <a:rPr lang="en-US" sz="1100" i="0" baseline="0">
              <a:solidFill>
                <a:srgbClr val="000000"/>
              </a:solidFill>
              <a:latin typeface="+mn-lt"/>
              <a:ea typeface="+mn-ea"/>
              <a:cs typeface="+mn-cs"/>
            </a:rPr>
            <a:t>which field is in the Values area.</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Try it! Start over by dragging everything off the </a:t>
          </a:r>
          <a:r>
            <a:rPr lang="en-US" sz="1100" b="0" i="0" baseline="0">
              <a:solidFill>
                <a:srgbClr val="000000"/>
              </a:solidFill>
              <a:latin typeface="+mn-lt"/>
              <a:ea typeface="+mn-ea"/>
              <a:cs typeface="+mn-cs"/>
            </a:rPr>
            <a:t>pivot table</a:t>
          </a:r>
          <a:r>
            <a:rPr lang="en-US" sz="1100" i="0" baseline="0">
              <a:solidFill>
                <a:srgbClr val="000000"/>
              </a:solidFill>
              <a:latin typeface="+mn-lt"/>
              <a:ea typeface="+mn-ea"/>
              <a:cs typeface="+mn-cs"/>
            </a:rPr>
            <a:t>. Now drag Gender to the row area, Region to the column area, and </a:t>
          </a:r>
          <a:r>
            <a:rPr lang="en-US" sz="1100" i="1" baseline="0">
              <a:solidFill>
                <a:srgbClr val="000000"/>
              </a:solidFill>
              <a:latin typeface="+mn-lt"/>
              <a:ea typeface="+mn-ea"/>
              <a:cs typeface="+mn-cs"/>
            </a:rPr>
            <a:t>any </a:t>
          </a:r>
          <a:r>
            <a:rPr lang="en-US" sz="1100" i="0" baseline="0">
              <a:solidFill>
                <a:srgbClr val="000000"/>
              </a:solidFill>
              <a:latin typeface="+mn-lt"/>
              <a:ea typeface="+mn-ea"/>
              <a:cs typeface="+mn-cs"/>
            </a:rPr>
            <a:t>variable to the Values area. </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If you drag a text variable to the Values area, you get counts by default. But if you drag a numeric variable to the Values area, you will have to right-click in the pivot table and select Count from the Summarize Values By list. (It's also a good idea to change the title right above the pivot table to Count, rather than Count of Total Cost, for example. The reason is that Total Cost, or whichever variable is in the Values area, has nothing to do with the counts, so the default label is misleading.)</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Each count shows the number of customers in the category. For example, you should see that there are 43 females from the Midwest. </a:t>
          </a:r>
          <a:r>
            <a:rPr lang="en-US" sz="1100" i="0" baseline="0">
              <a:solidFill>
                <a:srgbClr val="000000"/>
              </a:solidFill>
              <a:effectLst/>
              <a:latin typeface="+mn-lt"/>
              <a:ea typeface="+mn-ea"/>
              <a:cs typeface="+mn-cs"/>
            </a:rPr>
            <a:t>(Examples appear in the screenshots to the right). </a:t>
          </a:r>
          <a:endParaRPr lang="en-US" sz="1100" i="0" baseline="0">
            <a:solidFill>
              <a:srgbClr val="000000"/>
            </a:solidFill>
            <a:latin typeface="+mn-lt"/>
            <a:ea typeface="+mn-ea"/>
            <a:cs typeface="+mn-cs"/>
          </a:endParaRP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Sometimes it is more informative to display the counts as percentages. To do so, right-click in the pivot table and select % of Row Total from the Show Values As list. You should see, for example, that </a:t>
          </a:r>
          <a:r>
            <a:rPr lang="en-US" sz="1100" i="0" baseline="0">
              <a:solidFill>
                <a:srgbClr val="000000"/>
              </a:solidFill>
              <a:effectLst/>
              <a:latin typeface="+mn-lt"/>
              <a:ea typeface="+mn-ea"/>
              <a:cs typeface="+mn-cs"/>
            </a:rPr>
            <a:t>26.50% of all female customers are from the NorthEast</a:t>
          </a:r>
          <a:r>
            <a:rPr lang="en-US" sz="1100" i="0" baseline="0">
              <a:solidFill>
                <a:srgbClr val="000000"/>
              </a:solidFill>
              <a:latin typeface="+mn-lt"/>
              <a:ea typeface="+mn-ea"/>
              <a:cs typeface="+mn-cs"/>
            </a:rPr>
            <a:t>. Do it again, but now select % of Column Total. Now you should see, for example, that </a:t>
          </a:r>
          <a:r>
            <a:rPr lang="en-US" sz="1100" i="0" baseline="0">
              <a:solidFill>
                <a:srgbClr val="000000"/>
              </a:solidFill>
              <a:effectLst/>
              <a:latin typeface="+mn-lt"/>
              <a:ea typeface="+mn-ea"/>
              <a:cs typeface="+mn-cs"/>
            </a:rPr>
            <a:t>32.26% of all South orders were placed by males</a:t>
          </a:r>
          <a:r>
            <a:rPr lang="en-US" sz="1100" i="0" baseline="0">
              <a:solidFill>
                <a:srgbClr val="000000"/>
              </a:solidFill>
              <a:latin typeface="+mn-lt"/>
              <a:ea typeface="+mn-ea"/>
              <a:cs typeface="+mn-cs"/>
            </a:rPr>
            <a:t>. </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You can experiment with the other Show Values As options. It all depends on how you want to "tell the story."</a:t>
          </a:r>
        </a:p>
        <a:p>
          <a:endParaRPr lang="en-US" sz="1100" i="0" baseline="0">
            <a:solidFill>
              <a:srgbClr val="000000"/>
            </a:solidFill>
            <a:latin typeface="+mn-lt"/>
            <a:ea typeface="+mn-ea"/>
            <a:cs typeface="+mn-cs"/>
          </a:endParaRPr>
        </a:p>
        <a:p>
          <a:endParaRPr lang="en-US" sz="1100" i="0" baseline="0">
            <a:solidFill>
              <a:srgbClr val="000000"/>
            </a:solidFill>
            <a:latin typeface="+mn-lt"/>
            <a:ea typeface="+mn-ea"/>
            <a:cs typeface="+mn-cs"/>
          </a:endParaRPr>
        </a:p>
        <a:p>
          <a:endParaRPr lang="en-US" sz="1100" i="0" baseline="0">
            <a:solidFill>
              <a:srgbClr val="000000"/>
            </a:solidFill>
            <a:latin typeface="+mn-lt"/>
            <a:ea typeface="+mn-ea"/>
            <a:cs typeface="+mn-cs"/>
          </a:endParaRPr>
        </a:p>
        <a:p>
          <a:endParaRPr lang="en-US" sz="1100">
            <a:solidFill>
              <a:srgbClr val="000000"/>
            </a:solidFill>
            <a:latin typeface="+mn-lt"/>
            <a:ea typeface="+mn-ea"/>
            <a:cs typeface="+mn-cs"/>
          </a:endParaRPr>
        </a:p>
      </xdr:txBody>
    </xdr:sp>
    <xdr:clientData/>
  </xdr:twoCellAnchor>
  <xdr:oneCellAnchor>
    <xdr:from>
      <xdr:col>10</xdr:col>
      <xdr:colOff>0</xdr:colOff>
      <xdr:row>127</xdr:row>
      <xdr:rowOff>0</xdr:rowOff>
    </xdr:from>
    <xdr:ext cx="4162425" cy="962025"/>
    <xdr:pic>
      <xdr:nvPicPr>
        <xdr:cNvPr id="14" name="Picture 13" descr="C:\Users\Chris\Dropbox\ExcelNow\Images\PivotTable10.gif">
          <a:extLst>
            <a:ext uri="{FF2B5EF4-FFF2-40B4-BE49-F238E27FC236}">
              <a16:creationId xmlns:a16="http://schemas.microsoft.com/office/drawing/2014/main" id="{00000000-0008-0000-48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0" y="24193500"/>
          <a:ext cx="4162425" cy="962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134</xdr:row>
      <xdr:rowOff>0</xdr:rowOff>
    </xdr:from>
    <xdr:ext cx="4324350" cy="962025"/>
    <xdr:pic>
      <xdr:nvPicPr>
        <xdr:cNvPr id="15" name="Picture 14" descr="C:\Users\Chris\Dropbox\ExcelNow\Images\PivotTable11.gif">
          <a:extLst>
            <a:ext uri="{FF2B5EF4-FFF2-40B4-BE49-F238E27FC236}">
              <a16:creationId xmlns:a16="http://schemas.microsoft.com/office/drawing/2014/main" id="{00000000-0008-0000-48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000" y="25527000"/>
          <a:ext cx="4324350" cy="962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141</xdr:row>
      <xdr:rowOff>0</xdr:rowOff>
    </xdr:from>
    <xdr:ext cx="4467225" cy="962025"/>
    <xdr:pic>
      <xdr:nvPicPr>
        <xdr:cNvPr id="16" name="Picture 15" descr="C:\Users\Chris\Dropbox\ExcelNow\Images\PivotTable12.gif">
          <a:extLst>
            <a:ext uri="{FF2B5EF4-FFF2-40B4-BE49-F238E27FC236}">
              <a16:creationId xmlns:a16="http://schemas.microsoft.com/office/drawing/2014/main" id="{00000000-0008-0000-4800-00001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96000" y="26860500"/>
          <a:ext cx="4467225" cy="962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156</xdr:row>
      <xdr:rowOff>0</xdr:rowOff>
    </xdr:from>
    <xdr:to>
      <xdr:col>9</xdr:col>
      <xdr:colOff>0</xdr:colOff>
      <xdr:row>178</xdr:row>
      <xdr:rowOff>1</xdr:rowOff>
    </xdr:to>
    <xdr:sp macro="" textlink="">
      <xdr:nvSpPr>
        <xdr:cNvPr id="17" name="TextBox 16">
          <a:extLst>
            <a:ext uri="{FF2B5EF4-FFF2-40B4-BE49-F238E27FC236}">
              <a16:creationId xmlns:a16="http://schemas.microsoft.com/office/drawing/2014/main" id="{00000000-0008-0000-4800-000011000000}"/>
            </a:ext>
          </a:extLst>
        </xdr:cNvPr>
        <xdr:cNvSpPr txBox="1"/>
      </xdr:nvSpPr>
      <xdr:spPr>
        <a:xfrm>
          <a:off x="609600" y="29718000"/>
          <a:ext cx="4876800" cy="4191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Grouping</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Another useful feature</a:t>
          </a:r>
          <a:r>
            <a:rPr lang="en-US" sz="1100" baseline="0">
              <a:solidFill>
                <a:srgbClr val="000000"/>
              </a:solidFill>
              <a:latin typeface="+mn-lt"/>
              <a:ea typeface="+mn-ea"/>
              <a:cs typeface="+mn-cs"/>
            </a:rPr>
            <a:t> is grouping. When you drag a field to the Rows area, for example, you get a row for each distinct value of the field. If there are many distinct values, the </a:t>
          </a:r>
          <a:r>
            <a:rPr lang="en-US" sz="1100" b="0" baseline="0">
              <a:solidFill>
                <a:srgbClr val="000000"/>
              </a:solidFill>
              <a:latin typeface="+mn-lt"/>
              <a:ea typeface="+mn-ea"/>
              <a:cs typeface="+mn-cs"/>
            </a:rPr>
            <a:t>pivot table</a:t>
          </a:r>
          <a:r>
            <a:rPr lang="en-US" sz="1100" baseline="0">
              <a:solidFill>
                <a:srgbClr val="000000"/>
              </a:solidFill>
              <a:latin typeface="+mn-lt"/>
              <a:ea typeface="+mn-ea"/>
              <a:cs typeface="+mn-cs"/>
            </a:rPr>
            <a:t> becomes unwieldy and probably not very informative. In this case, it is a good idea to group on the field.</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Start over by dragging all of the fields off the pivot table. Then drag Date to the Rows area and Total Cost to the Values area.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Note that there is already some summarizing at this point because multiple sales were made on some of the dates, but there are so many dates that it is difficult to see any interesting trends through time. So it is useful to group on dates.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Right-click any date, select Group, and then select Month. Now you see total sales in each of the four months.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If this data set were over a multi-year period and you grouped by Month, you would see </a:t>
          </a:r>
          <a:r>
            <a:rPr lang="en-US" sz="1100" i="1" baseline="0">
              <a:solidFill>
                <a:srgbClr val="000000"/>
              </a:solidFill>
              <a:latin typeface="+mn-lt"/>
              <a:ea typeface="+mn-ea"/>
              <a:cs typeface="+mn-cs"/>
            </a:rPr>
            <a:t>all </a:t>
          </a:r>
          <a:r>
            <a:rPr lang="en-US" sz="1100" i="0" baseline="0">
              <a:solidFill>
                <a:srgbClr val="000000"/>
              </a:solidFill>
              <a:latin typeface="+mn-lt"/>
              <a:ea typeface="+mn-ea"/>
              <a:cs typeface="+mn-cs"/>
            </a:rPr>
            <a:t>of the Januaries lumped together, and similarly for the other months. To see them broken down by year, the trick is to select Month </a:t>
          </a:r>
          <a:r>
            <a:rPr lang="en-US" sz="1100" i="1" baseline="0">
              <a:solidFill>
                <a:srgbClr val="000000"/>
              </a:solidFill>
              <a:latin typeface="+mn-lt"/>
              <a:ea typeface="+mn-ea"/>
              <a:cs typeface="+mn-cs"/>
            </a:rPr>
            <a:t>and </a:t>
          </a:r>
          <a:r>
            <a:rPr lang="en-US" sz="1100" i="0" baseline="0">
              <a:solidFill>
                <a:srgbClr val="000000"/>
              </a:solidFill>
              <a:latin typeface="+mn-lt"/>
              <a:ea typeface="+mn-ea"/>
              <a:cs typeface="+mn-cs"/>
            </a:rPr>
            <a:t>Year in the Group dialog box.</a:t>
          </a:r>
        </a:p>
      </xdr:txBody>
    </xdr:sp>
    <xdr:clientData/>
  </xdr:twoCellAnchor>
  <xdr:oneCellAnchor>
    <xdr:from>
      <xdr:col>10</xdr:col>
      <xdr:colOff>0</xdr:colOff>
      <xdr:row>157</xdr:row>
      <xdr:rowOff>0</xdr:rowOff>
    </xdr:from>
    <xdr:ext cx="1981200" cy="1152525"/>
    <xdr:pic>
      <xdr:nvPicPr>
        <xdr:cNvPr id="18" name="Picture 17" descr="C:\Users\Chris\Dropbox\ExcelNow\Images\PivotTable13.gif">
          <a:extLst>
            <a:ext uri="{FF2B5EF4-FFF2-40B4-BE49-F238E27FC236}">
              <a16:creationId xmlns:a16="http://schemas.microsoft.com/office/drawing/2014/main" id="{00000000-0008-0000-4800-00001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96000" y="29908500"/>
          <a:ext cx="1981200" cy="1152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181</xdr:row>
      <xdr:rowOff>0</xdr:rowOff>
    </xdr:from>
    <xdr:ext cx="3819525" cy="3171825"/>
    <xdr:pic>
      <xdr:nvPicPr>
        <xdr:cNvPr id="19" name="Picture 18" descr="C:\Users\Chris\Dropbox\ExcelNow\Images\PivotTable14.gif">
          <a:extLst>
            <a:ext uri="{FF2B5EF4-FFF2-40B4-BE49-F238E27FC236}">
              <a16:creationId xmlns:a16="http://schemas.microsoft.com/office/drawing/2014/main" id="{00000000-0008-0000-48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6000" y="34480500"/>
          <a:ext cx="3819525" cy="3171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54</xdr:row>
      <xdr:rowOff>0</xdr:rowOff>
    </xdr:from>
    <xdr:to>
      <xdr:col>9</xdr:col>
      <xdr:colOff>0</xdr:colOff>
      <xdr:row>108</xdr:row>
      <xdr:rowOff>171450</xdr:rowOff>
    </xdr:to>
    <xdr:sp macro="" textlink="">
      <xdr:nvSpPr>
        <xdr:cNvPr id="20" name="TextBox 19">
          <a:extLst>
            <a:ext uri="{FF2B5EF4-FFF2-40B4-BE49-F238E27FC236}">
              <a16:creationId xmlns:a16="http://schemas.microsoft.com/office/drawing/2014/main" id="{00000000-0008-0000-4800-000014000000}"/>
            </a:ext>
          </a:extLst>
        </xdr:cNvPr>
        <xdr:cNvSpPr txBox="1"/>
      </xdr:nvSpPr>
      <xdr:spPr>
        <a:xfrm>
          <a:off x="609600" y="10287000"/>
          <a:ext cx="4876800" cy="1045845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i="0" baseline="0">
              <a:solidFill>
                <a:srgbClr val="000000"/>
              </a:solidFill>
              <a:latin typeface="+mn-lt"/>
              <a:ea typeface="+mn-ea"/>
              <a:cs typeface="+mn-cs"/>
            </a:rPr>
            <a:t>Modifying a Pivot Table</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Here are some other things you can do to the </a:t>
          </a:r>
          <a:r>
            <a:rPr lang="en-US" sz="1100" b="0" i="0" baseline="0">
              <a:solidFill>
                <a:srgbClr val="000000"/>
              </a:solidFill>
              <a:latin typeface="+mn-lt"/>
              <a:ea typeface="+mn-ea"/>
              <a:cs typeface="+mn-cs"/>
            </a:rPr>
            <a:t>pivot table</a:t>
          </a:r>
          <a:r>
            <a:rPr lang="en-US" sz="1100" i="0" baseline="0">
              <a:solidFill>
                <a:srgbClr val="000000"/>
              </a:solidFill>
              <a:latin typeface="+mn-lt"/>
              <a:ea typeface="+mn-ea"/>
              <a:cs typeface="+mn-cs"/>
            </a:rPr>
            <a:t> you just built. Try each of these, hands-on. (Screenshots are not shown for all of these, but if you follow the directions, you shouldn't have any problems with these modifications.)</a:t>
          </a:r>
          <a:endParaRPr lang="en-US">
            <a:solidFill>
              <a:srgbClr val="000000"/>
            </a:solidFill>
          </a:endParaRPr>
        </a:p>
        <a:p>
          <a:pPr fontAlgn="base"/>
          <a:endParaRPr lang="en-US" sz="110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baseline="0">
              <a:solidFill>
                <a:srgbClr val="000000"/>
              </a:solidFill>
              <a:latin typeface="+mn-lt"/>
              <a:ea typeface="+mn-ea"/>
              <a:cs typeface="+mn-cs"/>
            </a:rPr>
            <a:t>1. The default layout for a pivot table (starting in Excel 2007) is called Compact layout. You might prefer Tabular layout (the only layout in pre-2007 versions) because it shows the </a:t>
          </a:r>
          <a:r>
            <a:rPr lang="en-US" sz="1100" i="1" baseline="0">
              <a:solidFill>
                <a:srgbClr val="000000"/>
              </a:solidFill>
              <a:latin typeface="+mn-lt"/>
              <a:ea typeface="+mn-ea"/>
              <a:cs typeface="+mn-cs"/>
            </a:rPr>
            <a:t>names </a:t>
          </a:r>
          <a:r>
            <a:rPr lang="en-US" sz="1100" i="0" baseline="0">
              <a:solidFill>
                <a:srgbClr val="000000"/>
              </a:solidFill>
              <a:latin typeface="+mn-lt"/>
              <a:ea typeface="+mn-ea"/>
              <a:cs typeface="+mn-cs"/>
            </a:rPr>
            <a:t>of the fields in the row and column areas. Both layouts are shown in the screenshots to the right. You can change the layout through the Report Layout dropdown on the PivotTable Tools Design ribbon.</a:t>
          </a:r>
        </a:p>
        <a:p>
          <a:pPr marL="0" marR="0" indent="0" defTabSz="914400" eaLnBrk="1" fontAlgn="auto" latinLnBrk="0" hangingPunct="1">
            <a:lnSpc>
              <a:spcPct val="100000"/>
            </a:lnSpc>
            <a:spcBef>
              <a:spcPts val="0"/>
            </a:spcBef>
            <a:spcAft>
              <a:spcPts val="0"/>
            </a:spcAft>
            <a:buClrTx/>
            <a:buSzTx/>
            <a:buFontTx/>
            <a:buNone/>
            <a:tabLst/>
            <a:defRPr/>
          </a:pPr>
          <a:endParaRPr lang="en-US" sz="110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baseline="0">
              <a:solidFill>
                <a:srgbClr val="000000"/>
              </a:solidFill>
              <a:latin typeface="+mn-lt"/>
              <a:ea typeface="+mn-ea"/>
              <a:cs typeface="+mn-cs"/>
            </a:rPr>
            <a:t>2. By default, the sums are for </a:t>
          </a:r>
          <a:r>
            <a:rPr lang="en-US" sz="1100" i="1" baseline="0">
              <a:solidFill>
                <a:srgbClr val="000000"/>
              </a:solidFill>
              <a:latin typeface="+mn-lt"/>
              <a:ea typeface="+mn-ea"/>
              <a:cs typeface="+mn-cs"/>
            </a:rPr>
            <a:t>all </a:t>
          </a:r>
          <a:r>
            <a:rPr lang="en-US" sz="1100" i="0" baseline="0">
              <a:solidFill>
                <a:srgbClr val="000000"/>
              </a:solidFill>
              <a:latin typeface="+mn-lt"/>
              <a:ea typeface="+mn-ea"/>
              <a:cs typeface="+mn-cs"/>
            </a:rPr>
            <a:t>categories of any variables in the Filters area. To show sums for VISA sales only, say, click the dropdown arrow next to Paid With and select VISA. </a:t>
          </a:r>
        </a:p>
        <a:p>
          <a:pPr marL="0" marR="0" indent="0" defTabSz="914400" eaLnBrk="1" fontAlgn="auto" latinLnBrk="0" hangingPunct="1">
            <a:lnSpc>
              <a:spcPct val="100000"/>
            </a:lnSpc>
            <a:spcBef>
              <a:spcPts val="0"/>
            </a:spcBef>
            <a:spcAft>
              <a:spcPts val="0"/>
            </a:spcAft>
            <a:buClrTx/>
            <a:buSzTx/>
            <a:buFontTx/>
            <a:buNone/>
            <a:tabLst/>
            <a:defRPr/>
          </a:pPr>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3. You can hide any row or column categories. For example, click the Column Labels dropdown list and select only Midwest and West.</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4. You can change the way Total Cost is summarized and the way its values are formatted. To do so, right-click any number in the pivot table and select a summarizing function from the Summarize Values By dropdown list. For example, select Average. Then right-click again and select Number Format and choose a number format in the usual way. Now you see the </a:t>
          </a:r>
          <a:r>
            <a:rPr lang="en-US" sz="1100" i="1" baseline="0">
              <a:solidFill>
                <a:srgbClr val="000000"/>
              </a:solidFill>
              <a:latin typeface="+mn-lt"/>
              <a:ea typeface="+mn-ea"/>
              <a:cs typeface="+mn-cs"/>
            </a:rPr>
            <a:t>average </a:t>
          </a:r>
          <a:r>
            <a:rPr lang="en-US" sz="1100" i="0" baseline="0">
              <a:solidFill>
                <a:srgbClr val="000000"/>
              </a:solidFill>
              <a:latin typeface="+mn-lt"/>
              <a:ea typeface="+mn-ea"/>
              <a:cs typeface="+mn-cs"/>
            </a:rPr>
            <a:t>of Total Cost for the various categories. (As an alternative, you can right-click and select Value Field Settings. This opens a dialog box where you can make several changes at once.)</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5. In the bottom section of the Fields pane, drag Gender to the Columns area and Region to the Rows area. This is called </a:t>
          </a:r>
          <a:r>
            <a:rPr lang="en-US" sz="1100" i="1" baseline="0">
              <a:solidFill>
                <a:srgbClr val="000000"/>
              </a:solidFill>
              <a:latin typeface="+mn-lt"/>
              <a:ea typeface="+mn-ea"/>
              <a:cs typeface="+mn-cs"/>
            </a:rPr>
            <a:t>pivoting</a:t>
          </a:r>
          <a:r>
            <a:rPr lang="en-US" sz="1100" i="0" baseline="0">
              <a:solidFill>
                <a:srgbClr val="000000"/>
              </a:solidFill>
              <a:latin typeface="+mn-lt"/>
              <a:ea typeface="+mn-ea"/>
              <a:cs typeface="+mn-cs"/>
            </a:rPr>
            <a:t>. In fact, this is why they are called pivot tables!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6. In the bottom section of the Fields pane, drag any of the fields to a blank space on the worksheet, or simply uncheck its box in the top section. This removes the field from the pivot table. There is no requirement that </a:t>
          </a:r>
          <a:r>
            <a:rPr lang="en-US" sz="1100" i="1" baseline="0">
              <a:solidFill>
                <a:srgbClr val="000000"/>
              </a:solidFill>
              <a:latin typeface="+mn-lt"/>
              <a:ea typeface="+mn-ea"/>
              <a:cs typeface="+mn-cs"/>
            </a:rPr>
            <a:t>each</a:t>
          </a:r>
          <a:r>
            <a:rPr lang="en-US" sz="1100" i="0" baseline="0">
              <a:solidFill>
                <a:srgbClr val="000000"/>
              </a:solidFill>
              <a:latin typeface="+mn-lt"/>
              <a:ea typeface="+mn-ea"/>
              <a:cs typeface="+mn-cs"/>
            </a:rPr>
            <a:t> of the four areas must contain a field.</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7. You can have two or more fields in a given area. For example, drag both Region and Time to the Rows area. It starts to get "busy," but you are certainly allowed to do it. Let's say you drag Gender to the Rows area and then you drag Time to the Rows area. As you will see, the Gender button will be </a:t>
          </a:r>
          <a:r>
            <a:rPr lang="en-US" sz="1100" i="1" baseline="0">
              <a:solidFill>
                <a:srgbClr val="000000"/>
              </a:solidFill>
              <a:latin typeface="+mn-lt"/>
              <a:ea typeface="+mn-ea"/>
              <a:cs typeface="+mn-cs"/>
            </a:rPr>
            <a:t>above </a:t>
          </a:r>
          <a:r>
            <a:rPr lang="en-US" sz="1100" i="0" baseline="0">
              <a:solidFill>
                <a:srgbClr val="000000"/>
              </a:solidFill>
              <a:latin typeface="+mn-lt"/>
              <a:ea typeface="+mn-ea"/>
              <a:cs typeface="+mn-cs"/>
            </a:rPr>
            <a:t>the Time button in the bottom section of the Fields pane, and Gender will be the "outer" field in the pivot table. If you would rather reverse their roles, you can drag the Time button </a:t>
          </a:r>
          <a:r>
            <a:rPr lang="en-US" sz="1100" i="1" baseline="0">
              <a:solidFill>
                <a:srgbClr val="000000"/>
              </a:solidFill>
              <a:latin typeface="+mn-lt"/>
              <a:ea typeface="+mn-ea"/>
              <a:cs typeface="+mn-cs"/>
            </a:rPr>
            <a:t>above </a:t>
          </a:r>
          <a:r>
            <a:rPr lang="en-US" sz="1100" i="0" baseline="0">
              <a:solidFill>
                <a:srgbClr val="000000"/>
              </a:solidFill>
              <a:latin typeface="+mn-lt"/>
              <a:ea typeface="+mn-ea"/>
              <a:cs typeface="+mn-cs"/>
            </a:rPr>
            <a:t>the Gender button in the bottom section of the Fields pane.</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8. You can sort the values in the Rows or Columns areas through the dropdown arrows, but the sort order might not be the natural order. For example, drag Time to the Rows area (and drag any other variables off). The natural order is Morning, Afternoon, Evening, but this isn't what you get with a sort. To sort appropriately, select the Morning cell, and place your cursor at the bottom of the cell so that it becomes a four-way arrow, and drag it up above Afternoon.</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9. You can remove the grand totals from the rows and/or the columns. To do so, right-click any number in the pivot table and select PivotTable Options. This leads to a dialog box with many pivot table options, including the option to show or hide grand totals.</a:t>
          </a:r>
        </a:p>
        <a:p>
          <a:endParaRPr lang="en-US" sz="1100" i="0" baseline="0">
            <a:solidFill>
              <a:srgbClr val="000000"/>
            </a:solidFill>
            <a:latin typeface="+mn-lt"/>
            <a:ea typeface="+mn-ea"/>
            <a:cs typeface="+mn-cs"/>
          </a:endParaRPr>
        </a:p>
        <a:p>
          <a:endParaRPr lang="en-US" sz="1100" i="0" baseline="0">
            <a:solidFill>
              <a:srgbClr val="000000"/>
            </a:solidFill>
            <a:latin typeface="+mn-lt"/>
            <a:ea typeface="+mn-ea"/>
            <a:cs typeface="+mn-cs"/>
          </a:endParaRPr>
        </a:p>
        <a:p>
          <a:endParaRPr lang="en-US" sz="1100" i="0" baseline="0">
            <a:solidFill>
              <a:srgbClr val="000000"/>
            </a:solidFill>
            <a:latin typeface="+mn-lt"/>
            <a:ea typeface="+mn-ea"/>
            <a:cs typeface="+mn-cs"/>
          </a:endParaRPr>
        </a:p>
        <a:p>
          <a:endParaRPr lang="en-US" sz="1100" i="0" baseline="0">
            <a:solidFill>
              <a:srgbClr val="000000"/>
            </a:solidFill>
            <a:latin typeface="+mn-lt"/>
            <a:ea typeface="+mn-ea"/>
            <a:cs typeface="+mn-cs"/>
          </a:endParaRPr>
        </a:p>
        <a:p>
          <a:endParaRPr lang="en-US" sz="1100">
            <a:solidFill>
              <a:srgbClr val="000000"/>
            </a:solidFill>
            <a:latin typeface="+mn-lt"/>
            <a:ea typeface="+mn-ea"/>
            <a:cs typeface="+mn-cs"/>
          </a:endParaRPr>
        </a:p>
      </xdr:txBody>
    </xdr:sp>
    <xdr:clientData/>
  </xdr:twoCellAnchor>
  <xdr:twoCellAnchor>
    <xdr:from>
      <xdr:col>1</xdr:col>
      <xdr:colOff>0</xdr:colOff>
      <xdr:row>110</xdr:row>
      <xdr:rowOff>0</xdr:rowOff>
    </xdr:from>
    <xdr:to>
      <xdr:col>9</xdr:col>
      <xdr:colOff>0</xdr:colOff>
      <xdr:row>122</xdr:row>
      <xdr:rowOff>180975</xdr:rowOff>
    </xdr:to>
    <xdr:sp macro="" textlink="">
      <xdr:nvSpPr>
        <xdr:cNvPr id="21" name="TextBox 20">
          <a:extLst>
            <a:ext uri="{FF2B5EF4-FFF2-40B4-BE49-F238E27FC236}">
              <a16:creationId xmlns:a16="http://schemas.microsoft.com/office/drawing/2014/main" id="{00000000-0008-0000-4800-000015000000}"/>
            </a:ext>
          </a:extLst>
        </xdr:cNvPr>
        <xdr:cNvSpPr txBox="1"/>
      </xdr:nvSpPr>
      <xdr:spPr>
        <a:xfrm>
          <a:off x="609600" y="20955000"/>
          <a:ext cx="4876800" cy="2466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Pivot Charts</a:t>
          </a:r>
        </a:p>
        <a:p>
          <a:endParaRPr lang="en-US" sz="1100">
            <a:solidFill>
              <a:srgbClr val="000000"/>
            </a:solidFill>
            <a:latin typeface="+mn-lt"/>
            <a:ea typeface="+mn-ea"/>
            <a:cs typeface="+mn-cs"/>
          </a:endParaRPr>
        </a:p>
        <a:p>
          <a:r>
            <a:rPr lang="en-US" sz="1100">
              <a:solidFill>
                <a:srgbClr val="000000"/>
              </a:solidFill>
              <a:effectLst/>
              <a:latin typeface="+mn-lt"/>
              <a:ea typeface="+mn-ea"/>
              <a:cs typeface="+mn-cs"/>
            </a:rPr>
            <a:t>A pivot table begs for a corresponding chart. Fortunately, it is very easy to get such a chart, called a pivot chart. Just select the pivot table, click the PivotChart button on the PivotTable Tools Analyze (or Options) ribbon, and select a chart type. You not only get a very nice-looking Excel chart, but it updates automatically as you make changes to the pivot table. The pivot table and the pivot chart are perfectly synchronized. </a:t>
          </a:r>
        </a:p>
        <a:p>
          <a:endParaRPr lang="en-US" sz="1100">
            <a:solidFill>
              <a:srgbClr val="000000"/>
            </a:solidFill>
            <a:effectLst/>
            <a:latin typeface="+mn-lt"/>
            <a:ea typeface="+mn-ea"/>
            <a:cs typeface="+mn-cs"/>
          </a:endParaRPr>
        </a:p>
        <a:p>
          <a:r>
            <a:rPr lang="en-US" sz="1100">
              <a:solidFill>
                <a:srgbClr val="000000"/>
              </a:solidFill>
              <a:effectLst/>
              <a:latin typeface="+mn-lt"/>
              <a:ea typeface="+mn-ea"/>
              <a:cs typeface="+mn-cs"/>
            </a:rPr>
            <a:t>Try it! Make some changes to the pivot table to see what happens to the chart. This is almost too good to be true!</a:t>
          </a:r>
        </a:p>
      </xdr:txBody>
    </xdr:sp>
    <xdr:clientData/>
  </xdr:twoCellAnchor>
  <xdr:oneCellAnchor>
    <xdr:from>
      <xdr:col>10</xdr:col>
      <xdr:colOff>0</xdr:colOff>
      <xdr:row>111</xdr:row>
      <xdr:rowOff>0</xdr:rowOff>
    </xdr:from>
    <xdr:ext cx="4543425" cy="2714625"/>
    <xdr:pic>
      <xdr:nvPicPr>
        <xdr:cNvPr id="22" name="Picture 21" descr="C:\Users\Chris\Dropbox\ExcelNow\Images\PivotTable9.gif">
          <a:extLst>
            <a:ext uri="{FF2B5EF4-FFF2-40B4-BE49-F238E27FC236}">
              <a16:creationId xmlns:a16="http://schemas.microsoft.com/office/drawing/2014/main" id="{00000000-0008-0000-4800-000016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096000" y="21145500"/>
          <a:ext cx="4543425" cy="271462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26</xdr:row>
      <xdr:rowOff>0</xdr:rowOff>
    </xdr:from>
    <xdr:ext cx="2178373" cy="4572000"/>
    <xdr:pic>
      <xdr:nvPicPr>
        <xdr:cNvPr id="23" name="Picture 22" descr="C:\Users\Chris\Dropbox\ExcelNow\Images\PivotTable4.gif">
          <a:extLst>
            <a:ext uri="{FF2B5EF4-FFF2-40B4-BE49-F238E27FC236}">
              <a16:creationId xmlns:a16="http://schemas.microsoft.com/office/drawing/2014/main" id="{00000000-0008-0000-4800-000017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534400" y="4953000"/>
          <a:ext cx="2178373" cy="45720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210</xdr:row>
      <xdr:rowOff>0</xdr:rowOff>
    </xdr:from>
    <xdr:to>
      <xdr:col>9</xdr:col>
      <xdr:colOff>0</xdr:colOff>
      <xdr:row>216</xdr:row>
      <xdr:rowOff>180975</xdr:rowOff>
    </xdr:to>
    <xdr:sp macro="" textlink="">
      <xdr:nvSpPr>
        <xdr:cNvPr id="24" name="TextBox 23">
          <a:extLst>
            <a:ext uri="{FF2B5EF4-FFF2-40B4-BE49-F238E27FC236}">
              <a16:creationId xmlns:a16="http://schemas.microsoft.com/office/drawing/2014/main" id="{00000000-0008-0000-4800-000018000000}"/>
            </a:ext>
          </a:extLst>
        </xdr:cNvPr>
        <xdr:cNvSpPr txBox="1"/>
      </xdr:nvSpPr>
      <xdr:spPr>
        <a:xfrm>
          <a:off x="609600" y="40005000"/>
          <a:ext cx="4876800" cy="1323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Recommended PivotTables (introduced</a:t>
          </a:r>
          <a:r>
            <a:rPr lang="en-US" sz="1100" b="1" baseline="0">
              <a:solidFill>
                <a:srgbClr val="000000"/>
              </a:solidFill>
              <a:latin typeface="+mn-lt"/>
              <a:ea typeface="+mn-ea"/>
              <a:cs typeface="+mn-cs"/>
            </a:rPr>
            <a:t> </a:t>
          </a:r>
          <a:r>
            <a:rPr lang="en-US" sz="1100" b="1">
              <a:solidFill>
                <a:srgbClr val="000000"/>
              </a:solidFill>
              <a:latin typeface="+mn-lt"/>
              <a:ea typeface="+mn-ea"/>
              <a:cs typeface="+mn-cs"/>
            </a:rPr>
            <a:t>in Excel 2013)</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Excel</a:t>
          </a:r>
          <a:r>
            <a:rPr lang="en-US" sz="1100" baseline="0">
              <a:solidFill>
                <a:srgbClr val="000000"/>
              </a:solidFill>
              <a:latin typeface="+mn-lt"/>
              <a:ea typeface="+mn-ea"/>
              <a:cs typeface="+mn-cs"/>
            </a:rPr>
            <a:t> 2013 introduced a new Recommended PivotTables</a:t>
          </a:r>
          <a:r>
            <a:rPr lang="en-US" sz="1100" i="0" baseline="0">
              <a:solidFill>
                <a:srgbClr val="000000"/>
              </a:solidFill>
              <a:latin typeface="+mn-lt"/>
              <a:ea typeface="+mn-ea"/>
              <a:cs typeface="+mn-cs"/>
            </a:rPr>
            <a:t> button on the Insert ribbon. If you select a cell in your data set and then click this button, Excel recommends the pivot tables you might want. If nothing else, this at least gets you started.</a:t>
          </a:r>
          <a:endParaRPr lang="en-US" sz="1100">
            <a:solidFill>
              <a:srgbClr val="000000"/>
            </a:solidFill>
            <a:latin typeface="+mn-lt"/>
            <a:ea typeface="+mn-ea"/>
            <a:cs typeface="+mn-cs"/>
          </a:endParaRPr>
        </a:p>
      </xdr:txBody>
    </xdr:sp>
    <xdr:clientData/>
  </xdr:twoCellAnchor>
  <xdr:oneCellAnchor>
    <xdr:from>
      <xdr:col>10</xdr:col>
      <xdr:colOff>0</xdr:colOff>
      <xdr:row>9</xdr:row>
      <xdr:rowOff>0</xdr:rowOff>
    </xdr:from>
    <xdr:ext cx="3190875" cy="2852824"/>
    <xdr:pic>
      <xdr:nvPicPr>
        <xdr:cNvPr id="25" name="Picture 24">
          <a:extLst>
            <a:ext uri="{FF2B5EF4-FFF2-40B4-BE49-F238E27FC236}">
              <a16:creationId xmlns:a16="http://schemas.microsoft.com/office/drawing/2014/main" id="{00000000-0008-0000-4800-00001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096000" y="1714500"/>
          <a:ext cx="3190875" cy="2852824"/>
        </a:xfrm>
        <a:prstGeom prst="rect">
          <a:avLst/>
        </a:prstGeom>
      </xdr:spPr>
    </xdr:pic>
    <xdr:clientData/>
  </xdr:oneCellAnchor>
  <xdr:twoCellAnchor>
    <xdr:from>
      <xdr:col>1</xdr:col>
      <xdr:colOff>0</xdr:colOff>
      <xdr:row>218</xdr:row>
      <xdr:rowOff>0</xdr:rowOff>
    </xdr:from>
    <xdr:to>
      <xdr:col>9</xdr:col>
      <xdr:colOff>0</xdr:colOff>
      <xdr:row>224</xdr:row>
      <xdr:rowOff>180975</xdr:rowOff>
    </xdr:to>
    <xdr:sp macro="" textlink="">
      <xdr:nvSpPr>
        <xdr:cNvPr id="26" name="TextBox 25">
          <a:extLst>
            <a:ext uri="{FF2B5EF4-FFF2-40B4-BE49-F238E27FC236}">
              <a16:creationId xmlns:a16="http://schemas.microsoft.com/office/drawing/2014/main" id="{00000000-0008-0000-4800-00001A000000}"/>
            </a:ext>
          </a:extLst>
        </xdr:cNvPr>
        <xdr:cNvSpPr txBox="1"/>
      </xdr:nvSpPr>
      <xdr:spPr>
        <a:xfrm>
          <a:off x="609600" y="41529000"/>
          <a:ext cx="4876800" cy="1323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Grouping on dates (introduced</a:t>
          </a:r>
          <a:r>
            <a:rPr lang="en-US" sz="1100" b="1" baseline="0">
              <a:solidFill>
                <a:srgbClr val="000000"/>
              </a:solidFill>
              <a:latin typeface="+mn-lt"/>
              <a:ea typeface="+mn-ea"/>
              <a:cs typeface="+mn-cs"/>
            </a:rPr>
            <a:t> </a:t>
          </a:r>
          <a:r>
            <a:rPr lang="en-US" sz="1100" b="1">
              <a:solidFill>
                <a:srgbClr val="000000"/>
              </a:solidFill>
              <a:latin typeface="+mn-lt"/>
              <a:ea typeface="+mn-ea"/>
              <a:cs typeface="+mn-cs"/>
            </a:rPr>
            <a:t>in Excel 2016)</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Starting in Excel 2016, if you drag a date field to the Rows</a:t>
          </a:r>
          <a:r>
            <a:rPr lang="en-US" sz="1100" baseline="0">
              <a:solidFill>
                <a:srgbClr val="000000"/>
              </a:solidFill>
              <a:latin typeface="+mn-lt"/>
              <a:ea typeface="+mn-ea"/>
              <a:cs typeface="+mn-cs"/>
            </a:rPr>
            <a:t> or Columns area, it is automatically grouped, say, by month and year. You can then modify the grouping, or ungroup, if you like.</a:t>
          </a:r>
          <a:endParaRPr lang="en-US" sz="1100">
            <a:solidFill>
              <a:srgbClr val="000000"/>
            </a:solidFill>
            <a:latin typeface="+mn-lt"/>
            <a:ea typeface="+mn-ea"/>
            <a:cs typeface="+mn-cs"/>
          </a:endParaRPr>
        </a:p>
      </xdr:txBody>
    </xdr:sp>
    <xdr:clientData/>
  </xdr:twoCellAnchor>
  <xdr:oneCellAnchor>
    <xdr:from>
      <xdr:col>10</xdr:col>
      <xdr:colOff>0</xdr:colOff>
      <xdr:row>200</xdr:row>
      <xdr:rowOff>0</xdr:rowOff>
    </xdr:from>
    <xdr:ext cx="1752600" cy="1891695"/>
    <xdr:pic>
      <xdr:nvPicPr>
        <xdr:cNvPr id="27" name="Picture 26">
          <a:extLst>
            <a:ext uri="{FF2B5EF4-FFF2-40B4-BE49-F238E27FC236}">
              <a16:creationId xmlns:a16="http://schemas.microsoft.com/office/drawing/2014/main" id="{00000000-0008-0000-4800-00001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096000" y="38100000"/>
          <a:ext cx="1752600" cy="1891695"/>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twoCellAnchor>
    <xdr:from>
      <xdr:col>1</xdr:col>
      <xdr:colOff>0</xdr:colOff>
      <xdr:row>26</xdr:row>
      <xdr:rowOff>0</xdr:rowOff>
    </xdr:from>
    <xdr:to>
      <xdr:col>9</xdr:col>
      <xdr:colOff>0</xdr:colOff>
      <xdr:row>81</xdr:row>
      <xdr:rowOff>0</xdr:rowOff>
    </xdr:to>
    <xdr:sp macro="" textlink="">
      <xdr:nvSpPr>
        <xdr:cNvPr id="2" name="TextBox 1">
          <a:extLst>
            <a:ext uri="{FF2B5EF4-FFF2-40B4-BE49-F238E27FC236}">
              <a16:creationId xmlns:a16="http://schemas.microsoft.com/office/drawing/2014/main" id="{00000000-0008-0000-4900-000002000000}"/>
            </a:ext>
          </a:extLst>
        </xdr:cNvPr>
        <xdr:cNvSpPr txBox="1"/>
      </xdr:nvSpPr>
      <xdr:spPr>
        <a:xfrm>
          <a:off x="609600" y="4953000"/>
          <a:ext cx="4876800" cy="10477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Creating a One-Way Data Table with</a:t>
          </a:r>
          <a:r>
            <a:rPr lang="en-US" sz="1100" b="1" baseline="0">
              <a:solidFill>
                <a:srgbClr val="000000"/>
              </a:solidFill>
              <a:latin typeface="+mn-lt"/>
              <a:ea typeface="+mn-ea"/>
              <a:cs typeface="+mn-cs"/>
            </a:rPr>
            <a:t> One Output</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A one-way data table lets you see how one or more selected outputs change</a:t>
          </a:r>
          <a:r>
            <a:rPr lang="en-US" sz="1100" baseline="0">
              <a:solidFill>
                <a:srgbClr val="000000"/>
              </a:solidFill>
              <a:latin typeface="+mn-lt"/>
              <a:ea typeface="+mn-ea"/>
              <a:cs typeface="+mn-cs"/>
            </a:rPr>
            <a:t> as a </a:t>
          </a:r>
          <a:r>
            <a:rPr lang="en-US" sz="1100" i="1" baseline="0">
              <a:solidFill>
                <a:srgbClr val="000000"/>
              </a:solidFill>
              <a:latin typeface="+mn-lt"/>
              <a:ea typeface="+mn-ea"/>
              <a:cs typeface="+mn-cs"/>
            </a:rPr>
            <a:t>single </a:t>
          </a:r>
          <a:r>
            <a:rPr lang="en-US" sz="1100" i="0" baseline="0">
              <a:solidFill>
                <a:srgbClr val="000000"/>
              </a:solidFill>
              <a:latin typeface="+mn-lt"/>
              <a:ea typeface="+mn-ea"/>
              <a:cs typeface="+mn-cs"/>
            </a:rPr>
            <a:t>input varies over some range. </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illustrate, suppose you buy a new car for $20,000, make a $5,000 down payment, and finance the remaining amount over the next 36 months at a 6.5% annual interest rate. There are at least two outputs that might be of interest: the monthly payment and the total interest paid on the loan. These are affected by the four inputs in blue to the right.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Let’s first look at a simple one-way data table, which illustrates how a </a:t>
          </a:r>
          <a:r>
            <a:rPr lang="en-US" sz="1100" i="1">
              <a:solidFill>
                <a:srgbClr val="000000"/>
              </a:solidFill>
              <a:latin typeface="+mn-lt"/>
              <a:ea typeface="+mn-ea"/>
              <a:cs typeface="+mn-cs"/>
            </a:rPr>
            <a:t>single</a:t>
          </a:r>
          <a:r>
            <a:rPr lang="en-US" sz="1100">
              <a:solidFill>
                <a:srgbClr val="000000"/>
              </a:solidFill>
              <a:latin typeface="+mn-lt"/>
              <a:ea typeface="+mn-ea"/>
              <a:cs typeface="+mn-cs"/>
            </a:rPr>
            <a:t> output, monthly payment, varies as the annual interest rate varies. This is shown in the example to the right.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create the </a:t>
          </a:r>
          <a:r>
            <a:rPr lang="en-US" sz="1100" baseline="0">
              <a:solidFill>
                <a:srgbClr val="000000"/>
              </a:solidFill>
              <a:latin typeface="+mn-lt"/>
              <a:ea typeface="+mn-ea"/>
              <a:cs typeface="+mn-cs"/>
            </a:rPr>
            <a:t>data </a:t>
          </a:r>
          <a:r>
            <a:rPr lang="en-US" sz="1100">
              <a:solidFill>
                <a:srgbClr val="000000"/>
              </a:solidFill>
              <a:latin typeface="+mn-lt"/>
              <a:ea typeface="+mn-ea"/>
              <a:cs typeface="+mn-cs"/>
            </a:rPr>
            <a:t>table</a:t>
          </a:r>
          <a:r>
            <a:rPr lang="en-US" sz="1100" baseline="0">
              <a:solidFill>
                <a:srgbClr val="000000"/>
              </a:solidFill>
              <a:latin typeface="+mn-lt"/>
              <a:ea typeface="+mn-ea"/>
              <a:cs typeface="+mn-cs"/>
            </a:rPr>
            <a:t> </a:t>
          </a:r>
          <a:r>
            <a:rPr lang="en-US" sz="1100">
              <a:solidFill>
                <a:srgbClr val="000000"/>
              </a:solidFill>
              <a:latin typeface="+mn-lt"/>
              <a:ea typeface="+mn-ea"/>
              <a:cs typeface="+mn-cs"/>
            </a:rPr>
            <a:t>(which has already been done):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a link to the output in cell L39. Specifically, because the monthly payment was calculated with the PMT function in cell L34, enter the formula </a:t>
          </a:r>
          <a:r>
            <a:rPr lang="en-US" sz="1100" b="1">
              <a:solidFill>
                <a:srgbClr val="000000"/>
              </a:solidFill>
              <a:latin typeface="+mn-lt"/>
              <a:ea typeface="+mn-ea"/>
              <a:cs typeface="+mn-cs"/>
            </a:rPr>
            <a:t>=L34</a:t>
          </a:r>
          <a:r>
            <a:rPr lang="en-US" sz="1100">
              <a:solidFill>
                <a:srgbClr val="000000"/>
              </a:solidFill>
              <a:latin typeface="+mn-lt"/>
              <a:ea typeface="+mn-ea"/>
              <a:cs typeface="+mn-cs"/>
            </a:rPr>
            <a:t> in cell L39. Then, starting in cell K40, enter any sequence of interest rates. Next, select the entire table—the range K39:L44. Then select Data Table from the What-If Analysis dropdown on the Data ribbon. Finally, enter L31, the interest rate cell, as the </a:t>
          </a:r>
          <a:r>
            <a:rPr lang="en-US" sz="1100" i="1">
              <a:solidFill>
                <a:srgbClr val="000000"/>
              </a:solidFill>
              <a:latin typeface="+mn-lt"/>
              <a:ea typeface="+mn-ea"/>
              <a:cs typeface="+mn-cs"/>
            </a:rPr>
            <a:t>column</a:t>
          </a:r>
          <a:r>
            <a:rPr lang="en-US" sz="1100">
              <a:solidFill>
                <a:srgbClr val="000000"/>
              </a:solidFill>
              <a:latin typeface="+mn-lt"/>
              <a:ea typeface="+mn-ea"/>
              <a:cs typeface="+mn-cs"/>
            </a:rPr>
            <a:t> input cell in the resulting Data Table dialog box shown to the right. There is no row input cell, so leave it blank.</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If</a:t>
          </a:r>
          <a:r>
            <a:rPr lang="en-US" sz="1100" baseline="0">
              <a:solidFill>
                <a:srgbClr val="000000"/>
              </a:solidFill>
              <a:latin typeface="+mn-lt"/>
              <a:ea typeface="+mn-ea"/>
              <a:cs typeface="+mn-cs"/>
            </a:rPr>
            <a:t> one of the input values along the side of the data table equals the original value of this input, this provides an internal check of your data table. In this example, the original annual interest rate, 6.50%, is one of the values in the data table, and the corresponding monthly payments, in cells L34 and L42, are both equal to $459.74, as they should be.</a:t>
          </a:r>
          <a:endParaRPr lang="en-US" sz="1100">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It is important to understand </a:t>
          </a:r>
          <a:r>
            <a:rPr lang="en-US" sz="1100" i="1">
              <a:solidFill>
                <a:srgbClr val="000000"/>
              </a:solidFill>
              <a:latin typeface="+mn-lt"/>
              <a:ea typeface="+mn-ea"/>
              <a:cs typeface="+mn-cs"/>
            </a:rPr>
            <a:t>exactly </a:t>
          </a:r>
          <a:r>
            <a:rPr lang="en-US" sz="1100">
              <a:solidFill>
                <a:srgbClr val="000000"/>
              </a:solidFill>
              <a:latin typeface="+mn-lt"/>
              <a:ea typeface="+mn-ea"/>
              <a:cs typeface="+mn-cs"/>
            </a:rPr>
            <a:t>what happens when you create a data table, so read this paragraph several times until it sinks in. Excel takes each interest rate in column K, substitutes it into the column input cell you designated (cell L31), recalculates the monthly payment in cell L34 with this new interest rate (and hence the link in cell L39, the one colored gray for emphasis), and records the result in the corresponding row</a:t>
          </a:r>
          <a:r>
            <a:rPr lang="en-US" sz="1100" baseline="0">
              <a:solidFill>
                <a:srgbClr val="000000"/>
              </a:solidFill>
              <a:latin typeface="+mn-lt"/>
              <a:ea typeface="+mn-ea"/>
              <a:cs typeface="+mn-cs"/>
            </a:rPr>
            <a:t> of the </a:t>
          </a:r>
          <a:r>
            <a:rPr lang="en-US" sz="1100">
              <a:solidFill>
                <a:srgbClr val="000000"/>
              </a:solidFill>
              <a:latin typeface="+mn-lt"/>
              <a:ea typeface="+mn-ea"/>
              <a:cs typeface="+mn-cs"/>
            </a:rPr>
            <a:t>data table. You use a </a:t>
          </a:r>
          <a:r>
            <a:rPr lang="en-US" sz="1100" i="1">
              <a:solidFill>
                <a:srgbClr val="000000"/>
              </a:solidFill>
              <a:latin typeface="+mn-lt"/>
              <a:ea typeface="+mn-ea"/>
              <a:cs typeface="+mn-cs"/>
            </a:rPr>
            <a:t>column</a:t>
          </a:r>
          <a:r>
            <a:rPr lang="en-US" sz="1100">
              <a:solidFill>
                <a:srgbClr val="000000"/>
              </a:solidFill>
              <a:latin typeface="+mn-lt"/>
              <a:ea typeface="+mn-ea"/>
              <a:cs typeface="+mn-cs"/>
            </a:rPr>
            <a:t> input cell because the possible values of the input (the interest rates) are listed down a column.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You can tell that you have a data</a:t>
          </a:r>
          <a:r>
            <a:rPr lang="en-US" sz="1100" baseline="0">
              <a:solidFill>
                <a:srgbClr val="000000"/>
              </a:solidFill>
              <a:latin typeface="+mn-lt"/>
              <a:ea typeface="+mn-ea"/>
              <a:cs typeface="+mn-cs"/>
            </a:rPr>
            <a:t> table by looking at any of the "answer" cells, such as cell L40. It contains a formula </a:t>
          </a:r>
          <a:r>
            <a:rPr lang="en-US" sz="1100" b="1" baseline="0">
              <a:solidFill>
                <a:srgbClr val="000000"/>
              </a:solidFill>
              <a:latin typeface="+mn-lt"/>
              <a:ea typeface="+mn-ea"/>
              <a:cs typeface="+mn-cs"/>
            </a:rPr>
            <a:t>=TABLE(,L31)</a:t>
          </a:r>
          <a:r>
            <a:rPr lang="en-US" sz="1100" b="0" baseline="0">
              <a:solidFill>
                <a:srgbClr val="000000"/>
              </a:solidFill>
              <a:latin typeface="+mn-lt"/>
              <a:ea typeface="+mn-ea"/>
              <a:cs typeface="+mn-cs"/>
            </a:rPr>
            <a:t>, surrounded by curly brackets. The part inside the parentheses shows the row and column input cells, the first of which is blank in this example. The curly brackets indicate that this is an </a:t>
          </a:r>
          <a:r>
            <a:rPr lang="en-US" sz="1100" b="0" i="1" baseline="0">
              <a:solidFill>
                <a:srgbClr val="000000"/>
              </a:solidFill>
              <a:latin typeface="+mn-lt"/>
              <a:ea typeface="+mn-ea"/>
              <a:cs typeface="+mn-cs"/>
            </a:rPr>
            <a:t>array </a:t>
          </a:r>
          <a:r>
            <a:rPr lang="en-US" sz="1100" b="0" i="0" baseline="0">
              <a:solidFill>
                <a:srgbClr val="000000"/>
              </a:solidFill>
              <a:latin typeface="+mn-lt"/>
              <a:ea typeface="+mn-ea"/>
              <a:cs typeface="+mn-cs"/>
            </a:rPr>
            <a:t>formula. Essentially, this means that it is entered in all of the answer cells of the data table at once, as a group. You never need to enter this formula; you should create the table as explained above. However, the formula documents what the answer range contains.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Create a one-way data table to the right, where the monthly payment is calculated for each price of car from $18,000 to $25,000 in increments of $1000 (with the down payment fixed at $5000). (Scroll to the right for the answer.)</a:t>
          </a:r>
        </a:p>
        <a:p>
          <a:endParaRPr lang="en-US" sz="1100" b="0" i="0" baseline="0">
            <a:solidFill>
              <a:srgbClr val="000000"/>
            </a:solidFill>
            <a:latin typeface="+mn-lt"/>
            <a:ea typeface="+mn-ea"/>
            <a:cs typeface="+mn-cs"/>
          </a:endParaRPr>
        </a:p>
      </xdr:txBody>
    </xdr:sp>
    <xdr:clientData/>
  </xdr:twoCellAnchor>
  <xdr:twoCellAnchor>
    <xdr:from>
      <xdr:col>1</xdr:col>
      <xdr:colOff>0</xdr:colOff>
      <xdr:row>82</xdr:row>
      <xdr:rowOff>0</xdr:rowOff>
    </xdr:from>
    <xdr:to>
      <xdr:col>9</xdr:col>
      <xdr:colOff>0</xdr:colOff>
      <xdr:row>99</xdr:row>
      <xdr:rowOff>0</xdr:rowOff>
    </xdr:to>
    <xdr:sp macro="" textlink="">
      <xdr:nvSpPr>
        <xdr:cNvPr id="3" name="TextBox 2">
          <a:extLst>
            <a:ext uri="{FF2B5EF4-FFF2-40B4-BE49-F238E27FC236}">
              <a16:creationId xmlns:a16="http://schemas.microsoft.com/office/drawing/2014/main" id="{00000000-0008-0000-4900-000003000000}"/>
            </a:ext>
          </a:extLst>
        </xdr:cNvPr>
        <xdr:cNvSpPr txBox="1"/>
      </xdr:nvSpPr>
      <xdr:spPr>
        <a:xfrm>
          <a:off x="609600" y="15621000"/>
          <a:ext cx="4876800" cy="3238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Creating a One-Way Data Table with</a:t>
          </a:r>
          <a:r>
            <a:rPr lang="en-US" sz="1100" b="1" baseline="0">
              <a:solidFill>
                <a:srgbClr val="000000"/>
              </a:solidFill>
              <a:latin typeface="+mn-lt"/>
              <a:ea typeface="+mn-ea"/>
              <a:cs typeface="+mn-cs"/>
            </a:rPr>
            <a:t> Multiple Outputs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It is also possible to capture </a:t>
          </a:r>
          <a:r>
            <a:rPr lang="en-US" sz="1100" i="1">
              <a:solidFill>
                <a:srgbClr val="000000"/>
              </a:solidFill>
              <a:effectLst/>
              <a:latin typeface="+mn-lt"/>
              <a:ea typeface="+mn-ea"/>
              <a:cs typeface="+mn-cs"/>
            </a:rPr>
            <a:t>multiple</a:t>
          </a:r>
          <a:r>
            <a:rPr lang="en-US" sz="1100">
              <a:solidFill>
                <a:srgbClr val="000000"/>
              </a:solidFill>
              <a:effectLst/>
              <a:latin typeface="+mn-lt"/>
              <a:ea typeface="+mn-ea"/>
              <a:cs typeface="+mn-cs"/>
            </a:rPr>
            <a:t> outputs in a one-way data table. The extra outputs appear as extra columns of the data table. Other than this, the data table is structured exactly</a:t>
          </a:r>
          <a:r>
            <a:rPr lang="en-US" sz="1100" baseline="0">
              <a:solidFill>
                <a:srgbClr val="000000"/>
              </a:solidFill>
              <a:effectLst/>
              <a:latin typeface="+mn-lt"/>
              <a:ea typeface="+mn-ea"/>
              <a:cs typeface="+mn-cs"/>
            </a:rPr>
            <a:t> as before.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rgbClr val="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An example appears to the right, where the single input is still the interest rate, but there are two outputs: monthly payment and total interest paid. This table is formed exactly as before, using the same column input cell, except that the data table range now</a:t>
          </a:r>
          <a:r>
            <a:rPr lang="en-US" sz="1100" baseline="0">
              <a:solidFill>
                <a:srgbClr val="000000"/>
              </a:solidFill>
              <a:effectLst/>
              <a:latin typeface="+mn-lt"/>
              <a:ea typeface="+mn-ea"/>
              <a:cs typeface="+mn-cs"/>
            </a:rPr>
            <a:t> includes column M, </a:t>
          </a:r>
          <a:r>
            <a:rPr lang="en-US" sz="1100">
              <a:solidFill>
                <a:srgbClr val="000000"/>
              </a:solidFill>
              <a:effectLst/>
              <a:latin typeface="+mn-lt"/>
              <a:ea typeface="+mn-ea"/>
              <a:cs typeface="+mn-cs"/>
            </a:rPr>
            <a:t>and there are links to both outputs in the gray cells.</a:t>
          </a:r>
          <a:endParaRPr lang="en-US">
            <a:solidFill>
              <a:srgbClr val="000000"/>
            </a:solidFill>
            <a:effectLst/>
          </a:endParaRPr>
        </a:p>
        <a:p>
          <a:endParaRPr lang="en-US" sz="1100" b="1">
            <a:solidFill>
              <a:srgbClr val="000000"/>
            </a:solidFill>
            <a:latin typeface="+mn-lt"/>
            <a:ea typeface="+mn-ea"/>
            <a:cs typeface="+mn-cs"/>
          </a:endParaRPr>
        </a:p>
        <a:p>
          <a:r>
            <a:rPr lang="en-US" sz="1100" b="0">
              <a:solidFill>
                <a:srgbClr val="000000"/>
              </a:solidFill>
              <a:effectLst/>
              <a:latin typeface="+mn-lt"/>
              <a:ea typeface="+mn-ea"/>
              <a:cs typeface="+mn-cs"/>
            </a:rPr>
            <a:t>Try it! Create a one-way data table to the right that shows the monthly payments and the total interest paid for each value of the number of payments from 12 to 48, in increments of 12. (Scroll to the right for the answer.)</a:t>
          </a:r>
          <a:endParaRPr lang="en-US">
            <a:solidFill>
              <a:srgbClr val="000000"/>
            </a:solidFill>
            <a:effectLst/>
          </a:endParaRPr>
        </a:p>
      </xdr:txBody>
    </xdr:sp>
    <xdr:clientData/>
  </xdr:twoCellAnchor>
  <xdr:twoCellAnchor>
    <xdr:from>
      <xdr:col>1</xdr:col>
      <xdr:colOff>0</xdr:colOff>
      <xdr:row>2</xdr:row>
      <xdr:rowOff>0</xdr:rowOff>
    </xdr:from>
    <xdr:to>
      <xdr:col>8</xdr:col>
      <xdr:colOff>606425</xdr:colOff>
      <xdr:row>25</xdr:row>
      <xdr:rowOff>0</xdr:rowOff>
    </xdr:to>
    <xdr:sp macro="" textlink="">
      <xdr:nvSpPr>
        <xdr:cNvPr id="4" name="TextBox 3">
          <a:extLst>
            <a:ext uri="{FF2B5EF4-FFF2-40B4-BE49-F238E27FC236}">
              <a16:creationId xmlns:a16="http://schemas.microsoft.com/office/drawing/2014/main" id="{00000000-0008-0000-4900-000004000000}"/>
            </a:ext>
          </a:extLst>
        </xdr:cNvPr>
        <xdr:cNvSpPr txBox="1"/>
      </xdr:nvSpPr>
      <xdr:spPr>
        <a:xfrm>
          <a:off x="609600" y="381000"/>
          <a:ext cx="4873625" cy="4381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Introduction to </a:t>
          </a:r>
          <a:r>
            <a:rPr lang="en-US" sz="1100" b="1" baseline="0">
              <a:solidFill>
                <a:srgbClr val="000000"/>
              </a:solidFill>
              <a:latin typeface="+mn-lt"/>
              <a:ea typeface="+mn-ea"/>
              <a:cs typeface="+mn-cs"/>
            </a:rPr>
            <a:t>Data Tables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Data tables, also called what-if tables, allow you to see very quickly how one or more outputs change as one or two key inputs change. This is often called </a:t>
          </a:r>
          <a:r>
            <a:rPr lang="en-US" sz="1100" b="1">
              <a:solidFill>
                <a:srgbClr val="000000"/>
              </a:solidFill>
              <a:latin typeface="+mn-lt"/>
              <a:ea typeface="+mn-ea"/>
              <a:cs typeface="+mn-cs"/>
            </a:rPr>
            <a:t>sensitivity analysis</a:t>
          </a:r>
          <a:r>
            <a:rPr lang="en-US" sz="1100">
              <a:solidFill>
                <a:srgbClr val="000000"/>
              </a:solidFill>
              <a:latin typeface="+mn-lt"/>
              <a:ea typeface="+mn-ea"/>
              <a:cs typeface="+mn-cs"/>
            </a:rPr>
            <a:t>, or simply </a:t>
          </a:r>
          <a:r>
            <a:rPr lang="en-US" sz="1100" b="1">
              <a:solidFill>
                <a:srgbClr val="000000"/>
              </a:solidFill>
              <a:latin typeface="+mn-lt"/>
              <a:ea typeface="+mn-ea"/>
              <a:cs typeface="+mn-cs"/>
            </a:rPr>
            <a:t>what-if analysis</a:t>
          </a:r>
          <a:r>
            <a:rPr lang="en-US" sz="1100">
              <a:solidFill>
                <a:srgbClr val="000000"/>
              </a:solidFill>
              <a:latin typeface="+mn-lt"/>
              <a:ea typeface="+mn-ea"/>
              <a:cs typeface="+mn-cs"/>
            </a:rPr>
            <a:t>, and it is a key part of most</a:t>
          </a:r>
          <a:r>
            <a:rPr lang="en-US" sz="1100" baseline="0">
              <a:solidFill>
                <a:srgbClr val="000000"/>
              </a:solidFill>
              <a:latin typeface="+mn-lt"/>
              <a:ea typeface="+mn-ea"/>
              <a:cs typeface="+mn-cs"/>
            </a:rPr>
            <a:t> business models</a:t>
          </a:r>
          <a:r>
            <a:rPr lang="en-US" sz="1100">
              <a:solidFill>
                <a:srgbClr val="000000"/>
              </a:solidFill>
              <a:latin typeface="+mn-lt"/>
              <a:ea typeface="+mn-ea"/>
              <a:cs typeface="+mn-cs"/>
            </a:rPr>
            <a:t>. </a:t>
          </a:r>
        </a:p>
        <a:p>
          <a:endParaRPr lang="en-US" sz="110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effectLst/>
              <a:latin typeface="+mn-lt"/>
              <a:ea typeface="+mn-ea"/>
              <a:cs typeface="+mn-cs"/>
            </a:rPr>
            <a:t>Business models are all about what-if questions.</a:t>
          </a:r>
          <a:r>
            <a:rPr lang="en-US" sz="1100" baseline="0">
              <a:solidFill>
                <a:srgbClr val="000000"/>
              </a:solidFill>
              <a:effectLst/>
              <a:latin typeface="+mn-lt"/>
              <a:ea typeface="+mn-ea"/>
              <a:cs typeface="+mn-cs"/>
            </a:rPr>
            <a:t> What would happen to profit if our unit cost increased by x%? What would happen to our sales if our competitor's price decreased by y%? And so on. Data tables are perfect for answering these types of questions in a systematic way, and they are quite easy to create. Therefore, it is surprising that so few Excel users are aware of data tables. This is a very valuable tool, so you should definitely learn it!</a:t>
          </a:r>
          <a:r>
            <a:rPr lang="en-US" sz="1100" i="0" baseline="0">
              <a:solidFill>
                <a:srgbClr val="000000"/>
              </a:solidFill>
              <a:effectLst/>
              <a:latin typeface="+mn-lt"/>
              <a:ea typeface="+mn-ea"/>
              <a:cs typeface="+mn-cs"/>
            </a:rPr>
            <a:t> </a:t>
          </a:r>
          <a:endParaRPr lang="en-US">
            <a:solidFill>
              <a:srgbClr val="000000"/>
            </a:solidFill>
            <a:effectLst/>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There are two types of data tables: one-way data tables and two-way data tables. A one-way data table has one input and </a:t>
          </a:r>
          <a:r>
            <a:rPr lang="en-US" sz="1100" i="1">
              <a:solidFill>
                <a:srgbClr val="000000"/>
              </a:solidFill>
              <a:latin typeface="+mn-lt"/>
              <a:ea typeface="+mn-ea"/>
              <a:cs typeface="+mn-cs"/>
            </a:rPr>
            <a:t>any</a:t>
          </a:r>
          <a:r>
            <a:rPr lang="en-US" sz="1100">
              <a:solidFill>
                <a:srgbClr val="000000"/>
              </a:solidFill>
              <a:latin typeface="+mn-lt"/>
              <a:ea typeface="+mn-ea"/>
              <a:cs typeface="+mn-cs"/>
            </a:rPr>
            <a:t> number of outputs. A two-way data table has two inputs but only </a:t>
          </a:r>
          <a:r>
            <a:rPr lang="en-US" sz="1100" i="1">
              <a:solidFill>
                <a:srgbClr val="000000"/>
              </a:solidFill>
              <a:latin typeface="+mn-lt"/>
              <a:ea typeface="+mn-ea"/>
              <a:cs typeface="+mn-cs"/>
            </a:rPr>
            <a:t>one</a:t>
          </a:r>
          <a:r>
            <a:rPr lang="en-US" sz="1100">
              <a:solidFill>
                <a:srgbClr val="000000"/>
              </a:solidFill>
              <a:latin typeface="+mn-lt"/>
              <a:ea typeface="+mn-ea"/>
              <a:cs typeface="+mn-cs"/>
            </a:rPr>
            <a:t> output. Both of these are discussed here.</a:t>
          </a:r>
        </a:p>
        <a:p>
          <a:endParaRPr lang="en-US" sz="1100">
            <a:solidFill>
              <a:srgbClr val="000000"/>
            </a:solidFill>
            <a:latin typeface="+mn-lt"/>
            <a:ea typeface="+mn-ea"/>
            <a:cs typeface="+mn-cs"/>
          </a:endParaRPr>
        </a:p>
        <a:p>
          <a:r>
            <a:rPr lang="en-US" sz="1100" i="0" baseline="0">
              <a:solidFill>
                <a:srgbClr val="000000"/>
              </a:solidFill>
              <a:latin typeface="+mn-lt"/>
              <a:ea typeface="+mn-ea"/>
              <a:cs typeface="+mn-cs"/>
            </a:rPr>
            <a:t>You find the Data Table option (for one-way or two-way data tables) under the What-If Analysis dropdown on the Data ribbon, as shown to the right.</a:t>
          </a:r>
          <a:endParaRPr lang="en-US" sz="1100">
            <a:solidFill>
              <a:srgbClr val="000000"/>
            </a:solidFill>
            <a:latin typeface="+mn-lt"/>
            <a:ea typeface="+mn-ea"/>
            <a:cs typeface="+mn-cs"/>
          </a:endParaRPr>
        </a:p>
      </xdr:txBody>
    </xdr:sp>
    <xdr:clientData/>
  </xdr:twoCellAnchor>
  <xdr:twoCellAnchor>
    <xdr:from>
      <xdr:col>1</xdr:col>
      <xdr:colOff>0</xdr:colOff>
      <xdr:row>100</xdr:row>
      <xdr:rowOff>0</xdr:rowOff>
    </xdr:from>
    <xdr:to>
      <xdr:col>8</xdr:col>
      <xdr:colOff>606425</xdr:colOff>
      <xdr:row>134</xdr:row>
      <xdr:rowOff>9525</xdr:rowOff>
    </xdr:to>
    <xdr:sp macro="" textlink="">
      <xdr:nvSpPr>
        <xdr:cNvPr id="5" name="TextBox 4">
          <a:extLst>
            <a:ext uri="{FF2B5EF4-FFF2-40B4-BE49-F238E27FC236}">
              <a16:creationId xmlns:a16="http://schemas.microsoft.com/office/drawing/2014/main" id="{00000000-0008-0000-4900-000005000000}"/>
            </a:ext>
          </a:extLst>
        </xdr:cNvPr>
        <xdr:cNvSpPr txBox="1"/>
      </xdr:nvSpPr>
      <xdr:spPr>
        <a:xfrm>
          <a:off x="609600" y="19050000"/>
          <a:ext cx="4873625" cy="6486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Creating a Two-Way Data Table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Two-way tables allow you to vary </a:t>
          </a:r>
          <a:r>
            <a:rPr lang="en-US" sz="1100" i="1">
              <a:solidFill>
                <a:srgbClr val="000000"/>
              </a:solidFill>
              <a:latin typeface="+mn-lt"/>
              <a:ea typeface="+mn-ea"/>
              <a:cs typeface="+mn-cs"/>
            </a:rPr>
            <a:t>two</a:t>
          </a:r>
          <a:r>
            <a:rPr lang="en-US" sz="1100">
              <a:solidFill>
                <a:srgbClr val="000000"/>
              </a:solidFill>
              <a:latin typeface="+mn-lt"/>
              <a:ea typeface="+mn-ea"/>
              <a:cs typeface="+mn-cs"/>
            </a:rPr>
            <a:t> inputs, one along a row and one along a column, and capture a </a:t>
          </a:r>
          <a:r>
            <a:rPr lang="en-US" sz="1100" i="1">
              <a:solidFill>
                <a:srgbClr val="000000"/>
              </a:solidFill>
              <a:latin typeface="+mn-lt"/>
              <a:ea typeface="+mn-ea"/>
              <a:cs typeface="+mn-cs"/>
            </a:rPr>
            <a:t>single</a:t>
          </a:r>
          <a:r>
            <a:rPr lang="en-US" sz="1100">
              <a:solidFill>
                <a:srgbClr val="000000"/>
              </a:solidFill>
              <a:latin typeface="+mn-lt"/>
              <a:ea typeface="+mn-ea"/>
              <a:cs typeface="+mn-cs"/>
            </a:rPr>
            <a:t> output in the body of the table. The example to the right illustrates this, where the annual interest rate and the amount of the down payment both vary, and the single output is the monthly payment.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To create this table (which has already been done):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Enter the formula </a:t>
          </a:r>
          <a:r>
            <a:rPr lang="en-US" sz="1100" b="1">
              <a:solidFill>
                <a:srgbClr val="000000"/>
              </a:solidFill>
              <a:latin typeface="+mn-lt"/>
              <a:ea typeface="+mn-ea"/>
              <a:cs typeface="+mn-cs"/>
            </a:rPr>
            <a:t>=L34</a:t>
          </a:r>
          <a:r>
            <a:rPr lang="en-US" sz="1100">
              <a:solidFill>
                <a:srgbClr val="000000"/>
              </a:solidFill>
              <a:latin typeface="+mn-lt"/>
              <a:ea typeface="+mn-ea"/>
              <a:cs typeface="+mn-cs"/>
            </a:rPr>
            <a:t> for the single output in the </a:t>
          </a:r>
          <a:r>
            <a:rPr lang="en-US" sz="1100" i="1">
              <a:solidFill>
                <a:srgbClr val="000000"/>
              </a:solidFill>
              <a:latin typeface="+mn-lt"/>
              <a:ea typeface="+mn-ea"/>
              <a:cs typeface="+mn-cs"/>
            </a:rPr>
            <a:t>upper left corner</a:t>
          </a:r>
          <a:r>
            <a:rPr lang="en-US" sz="1100">
              <a:solidFill>
                <a:srgbClr val="000000"/>
              </a:solidFill>
              <a:latin typeface="+mn-lt"/>
              <a:ea typeface="+mn-ea"/>
              <a:cs typeface="+mn-cs"/>
            </a:rPr>
            <a:t>, cell K102, of the data table. (Again, this cell has been colored gray for emphasis.) Enter any sequence of down payments to the right of this and any sequence of interest rates below this. Next, select Data Table from the What-If Analysis dropdown, and enter L29 as the row input cell and L31 as the column input cell as shown to the right.</a:t>
          </a:r>
        </a:p>
        <a:p>
          <a:endParaRPr lang="en-US" sz="1100" b="1">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rgbClr val="000000"/>
              </a:solidFill>
              <a:latin typeface="+mn-lt"/>
              <a:ea typeface="+mn-ea"/>
              <a:cs typeface="+mn-cs"/>
            </a:rPr>
            <a:t>As with one-way tables, you can tell you</a:t>
          </a:r>
          <a:r>
            <a:rPr lang="en-US" sz="1100" baseline="0">
              <a:solidFill>
                <a:srgbClr val="000000"/>
              </a:solidFill>
              <a:latin typeface="+mn-lt"/>
              <a:ea typeface="+mn-ea"/>
              <a:cs typeface="+mn-cs"/>
            </a:rPr>
            <a:t> have a data table by looking at any of the "answer" cells, such as cell L103. Each contains the formula </a:t>
          </a:r>
          <a:r>
            <a:rPr lang="en-US" sz="1100" b="1" baseline="0">
              <a:solidFill>
                <a:srgbClr val="000000"/>
              </a:solidFill>
              <a:latin typeface="+mn-lt"/>
              <a:ea typeface="+mn-ea"/>
              <a:cs typeface="+mn-cs"/>
            </a:rPr>
            <a:t>=TABLE(L29,L31)</a:t>
          </a:r>
          <a:r>
            <a:rPr lang="en-US" sz="1100" b="0" baseline="0">
              <a:solidFill>
                <a:srgbClr val="000000"/>
              </a:solidFill>
              <a:latin typeface="+mn-lt"/>
              <a:ea typeface="+mn-ea"/>
              <a:cs typeface="+mn-cs"/>
            </a:rPr>
            <a:t>, surrounded by curly brackets. This formula indicates that cell L29 is the row input cell and cell L31 is the column input cell. In words, the values for down payment go across the top </a:t>
          </a:r>
          <a:r>
            <a:rPr lang="en-US" sz="1100" b="0" i="1" baseline="0">
              <a:solidFill>
                <a:srgbClr val="000000"/>
              </a:solidFill>
              <a:latin typeface="+mn-lt"/>
              <a:ea typeface="+mn-ea"/>
              <a:cs typeface="+mn-cs"/>
            </a:rPr>
            <a:t>row</a:t>
          </a:r>
          <a:r>
            <a:rPr lang="en-US" sz="1100" b="0" baseline="0">
              <a:solidFill>
                <a:srgbClr val="000000"/>
              </a:solidFill>
              <a:latin typeface="+mn-lt"/>
              <a:ea typeface="+mn-ea"/>
              <a:cs typeface="+mn-cs"/>
            </a:rPr>
            <a:t> of the table, and the values for interest rate go down the left </a:t>
          </a:r>
          <a:r>
            <a:rPr lang="en-US" sz="1100" b="0" i="1" baseline="0">
              <a:solidFill>
                <a:srgbClr val="000000"/>
              </a:solidFill>
              <a:latin typeface="+mn-lt"/>
              <a:ea typeface="+mn-ea"/>
              <a:cs typeface="+mn-cs"/>
            </a:rPr>
            <a:t>column </a:t>
          </a:r>
          <a:r>
            <a:rPr lang="en-US" sz="1100" b="0" i="0" baseline="0">
              <a:solidFill>
                <a:srgbClr val="000000"/>
              </a:solidFill>
              <a:latin typeface="+mn-lt"/>
              <a:ea typeface="+mn-ea"/>
              <a:cs typeface="+mn-cs"/>
            </a:rPr>
            <a:t>of the table.</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rgbClr val="000000"/>
              </a:solidFill>
              <a:latin typeface="+mn-lt"/>
              <a:ea typeface="+mn-ea"/>
              <a:cs typeface="+mn-cs"/>
            </a:rPr>
            <a:t>Remember that a two-way data table allows only </a:t>
          </a:r>
          <a:r>
            <a:rPr lang="en-US" sz="1100" b="0" i="1" baseline="0">
              <a:solidFill>
                <a:srgbClr val="000000"/>
              </a:solidFill>
              <a:latin typeface="+mn-lt"/>
              <a:ea typeface="+mn-ea"/>
              <a:cs typeface="+mn-cs"/>
            </a:rPr>
            <a:t>one </a:t>
          </a:r>
          <a:r>
            <a:rPr lang="en-US" sz="1100" b="0" i="0" baseline="0">
              <a:solidFill>
                <a:srgbClr val="000000"/>
              </a:solidFill>
              <a:latin typeface="+mn-lt"/>
              <a:ea typeface="+mn-ea"/>
              <a:cs typeface="+mn-cs"/>
            </a:rPr>
            <a:t>output. If you want to analyze multiple outputs, you have to create multiple two-way data tables, one for each output.</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effectLst/>
              <a:latin typeface="+mn-lt"/>
              <a:ea typeface="+mn-ea"/>
              <a:cs typeface="+mn-cs"/>
            </a:rPr>
            <a:t>Try it! Create a two-way data table to the right that calculates the total interest paid for each value of the number of payments from 12 to 60 in increments of 12, and each down payment from $4000 to $6000 in increments of $1000. Put the down payments along the top and the numbers of payments along the side. (Scroll to the right for the answer.)</a:t>
          </a:r>
          <a:endParaRPr lang="en-US">
            <a:solidFill>
              <a:srgbClr val="000000"/>
            </a:solidFill>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US">
            <a:solidFill>
              <a:srgbClr val="000000"/>
            </a:solidFill>
          </a:endParaRPr>
        </a:p>
      </xdr:txBody>
    </xdr:sp>
    <xdr:clientData/>
  </xdr:twoCellAnchor>
  <xdr:twoCellAnchor>
    <xdr:from>
      <xdr:col>1</xdr:col>
      <xdr:colOff>0</xdr:colOff>
      <xdr:row>135</xdr:row>
      <xdr:rowOff>0</xdr:rowOff>
    </xdr:from>
    <xdr:to>
      <xdr:col>8</xdr:col>
      <xdr:colOff>606425</xdr:colOff>
      <xdr:row>151</xdr:row>
      <xdr:rowOff>180975</xdr:rowOff>
    </xdr:to>
    <xdr:sp macro="" textlink="">
      <xdr:nvSpPr>
        <xdr:cNvPr id="6" name="TextBox 5">
          <a:extLst>
            <a:ext uri="{FF2B5EF4-FFF2-40B4-BE49-F238E27FC236}">
              <a16:creationId xmlns:a16="http://schemas.microsoft.com/office/drawing/2014/main" id="{00000000-0008-0000-4900-000006000000}"/>
            </a:ext>
          </a:extLst>
        </xdr:cNvPr>
        <xdr:cNvSpPr txBox="1"/>
      </xdr:nvSpPr>
      <xdr:spPr>
        <a:xfrm>
          <a:off x="609600" y="25717500"/>
          <a:ext cx="4873625" cy="3228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baseline="0">
              <a:solidFill>
                <a:srgbClr val="000000"/>
              </a:solidFill>
              <a:latin typeface="+mn-lt"/>
              <a:ea typeface="+mn-ea"/>
              <a:cs typeface="+mn-cs"/>
            </a:rPr>
            <a:t>Recalculation and Data Tables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Some data tables are very long (many rows), and each value might require the recalculation of a complex business model. Therefore, the recalculation of the entire data table can take a while, several seconds or even minutes. For this reason, Excel allows you to select the </a:t>
          </a:r>
          <a:r>
            <a:rPr lang="en-US" sz="1100" b="1" baseline="0">
              <a:solidFill>
                <a:srgbClr val="000000"/>
              </a:solidFill>
              <a:latin typeface="+mn-lt"/>
              <a:ea typeface="+mn-ea"/>
              <a:cs typeface="+mn-cs"/>
            </a:rPr>
            <a:t>Automatic Except for Data Tables</a:t>
          </a:r>
          <a:r>
            <a:rPr lang="en-US" sz="1100" baseline="0">
              <a:solidFill>
                <a:srgbClr val="000000"/>
              </a:solidFill>
              <a:latin typeface="+mn-lt"/>
              <a:ea typeface="+mn-ea"/>
              <a:cs typeface="+mn-cs"/>
            </a:rPr>
            <a:t> calculation option from the Formulas ribbon, as shown to the right. In this case, the data tables won't recalculate until you force them to by pressing the F9 key.</a:t>
          </a:r>
        </a:p>
        <a:p>
          <a:endParaRPr lang="en-US" sz="1100" baseline="0">
            <a:solidFill>
              <a:srgbClr val="00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a:solidFill>
                <a:srgbClr val="000000"/>
              </a:solidFill>
              <a:effectLst/>
              <a:latin typeface="+mn-lt"/>
              <a:ea typeface="+mn-ea"/>
              <a:cs typeface="+mn-cs"/>
            </a:rPr>
            <a:t>Try it again! Check that the calculation setting is Automatic (the default setting), and create</a:t>
          </a:r>
          <a:r>
            <a:rPr lang="en-US" sz="1100" b="0" baseline="0">
              <a:solidFill>
                <a:srgbClr val="000000"/>
              </a:solidFill>
              <a:effectLst/>
              <a:latin typeface="+mn-lt"/>
              <a:ea typeface="+mn-ea"/>
              <a:cs typeface="+mn-cs"/>
            </a:rPr>
            <a:t> any data table to the right</a:t>
          </a:r>
          <a:r>
            <a:rPr lang="en-US" sz="1100" b="0">
              <a:solidFill>
                <a:srgbClr val="000000"/>
              </a:solidFill>
              <a:effectLst/>
              <a:latin typeface="+mn-lt"/>
              <a:ea typeface="+mn-ea"/>
              <a:cs typeface="+mn-cs"/>
            </a:rPr>
            <a:t>. Next, change the calculation setting from Automatic to Automatic</a:t>
          </a:r>
          <a:r>
            <a:rPr lang="en-US" sz="1100" b="0" baseline="0">
              <a:solidFill>
                <a:srgbClr val="000000"/>
              </a:solidFill>
              <a:effectLst/>
              <a:latin typeface="+mn-lt"/>
              <a:ea typeface="+mn-ea"/>
              <a:cs typeface="+mn-cs"/>
            </a:rPr>
            <a:t> Except for Data Tables and create the data table again. You should see the same value throughout the table, which is disconcerting. But you can press the F9 key to get the correct answers. Then change the calculation setting back to Automatic.</a:t>
          </a:r>
          <a:endParaRPr lang="en-US">
            <a:solidFill>
              <a:srgbClr val="000000"/>
            </a:solidFill>
            <a:effectLst/>
          </a:endParaRPr>
        </a:p>
        <a:p>
          <a:endParaRPr lang="en-US" sz="1100">
            <a:solidFill>
              <a:srgbClr val="000000"/>
            </a:solidFill>
            <a:latin typeface="+mn-lt"/>
            <a:ea typeface="+mn-ea"/>
            <a:cs typeface="+mn-cs"/>
          </a:endParaRPr>
        </a:p>
      </xdr:txBody>
    </xdr:sp>
    <xdr:clientData/>
  </xdr:twoCellAnchor>
  <xdr:oneCellAnchor>
    <xdr:from>
      <xdr:col>10</xdr:col>
      <xdr:colOff>0</xdr:colOff>
      <xdr:row>46</xdr:row>
      <xdr:rowOff>0</xdr:rowOff>
    </xdr:from>
    <xdr:ext cx="2219325" cy="1228725"/>
    <xdr:pic>
      <xdr:nvPicPr>
        <xdr:cNvPr id="8" name="Picture 7" descr="C:\Users\Chris\Dropbox\ExcelNow\Images\DataTable2.gif">
          <a:extLst>
            <a:ext uri="{FF2B5EF4-FFF2-40B4-BE49-F238E27FC236}">
              <a16:creationId xmlns:a16="http://schemas.microsoft.com/office/drawing/2014/main" id="{00000000-0008-0000-4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8763000"/>
          <a:ext cx="2219325" cy="1228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109</xdr:row>
      <xdr:rowOff>0</xdr:rowOff>
    </xdr:from>
    <xdr:ext cx="2219325" cy="1228725"/>
    <xdr:pic>
      <xdr:nvPicPr>
        <xdr:cNvPr id="9" name="Picture 8" descr="C:\Users\Chris\Dropbox\ExcelNow\Images\DataTable3.gif">
          <a:extLst>
            <a:ext uri="{FF2B5EF4-FFF2-40B4-BE49-F238E27FC236}">
              <a16:creationId xmlns:a16="http://schemas.microsoft.com/office/drawing/2014/main" id="{00000000-0008-0000-49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20764500"/>
          <a:ext cx="2219325" cy="1228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136</xdr:row>
      <xdr:rowOff>0</xdr:rowOff>
    </xdr:from>
    <xdr:ext cx="2219325" cy="1400175"/>
    <xdr:pic>
      <xdr:nvPicPr>
        <xdr:cNvPr id="10" name="Picture 9" descr="C:\Users\Chris\Dropbox\ExcelNow\Images\DataTable4.gif">
          <a:extLst>
            <a:ext uri="{FF2B5EF4-FFF2-40B4-BE49-F238E27FC236}">
              <a16:creationId xmlns:a16="http://schemas.microsoft.com/office/drawing/2014/main" id="{00000000-0008-0000-49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25908000"/>
          <a:ext cx="2219325" cy="1400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xdr:row>
      <xdr:rowOff>0</xdr:rowOff>
    </xdr:from>
    <xdr:ext cx="2714625" cy="1357313"/>
    <xdr:pic>
      <xdr:nvPicPr>
        <xdr:cNvPr id="11" name="Picture 10">
          <a:extLst>
            <a:ext uri="{FF2B5EF4-FFF2-40B4-BE49-F238E27FC236}">
              <a16:creationId xmlns:a16="http://schemas.microsoft.com/office/drawing/2014/main" id="{00000000-0008-0000-49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0" y="571500"/>
          <a:ext cx="2714625" cy="1357313"/>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40</xdr:row>
      <xdr:rowOff>180975</xdr:rowOff>
    </xdr:to>
    <xdr:sp macro="" textlink="">
      <xdr:nvSpPr>
        <xdr:cNvPr id="2" name="TextBox 1">
          <a:extLst>
            <a:ext uri="{FF2B5EF4-FFF2-40B4-BE49-F238E27FC236}">
              <a16:creationId xmlns:a16="http://schemas.microsoft.com/office/drawing/2014/main" id="{00000000-0008-0000-4A00-000002000000}"/>
            </a:ext>
          </a:extLst>
        </xdr:cNvPr>
        <xdr:cNvSpPr txBox="1"/>
      </xdr:nvSpPr>
      <xdr:spPr>
        <a:xfrm>
          <a:off x="609600" y="380999"/>
          <a:ext cx="4876800" cy="74199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Goal Seek: Solving One Equation in One Unknown</a:t>
          </a:r>
        </a:p>
        <a:p>
          <a:endParaRPr lang="en-US" sz="1100">
            <a:solidFill>
              <a:srgbClr val="000000"/>
            </a:solidFill>
            <a:latin typeface="+mn-lt"/>
            <a:ea typeface="+mn-ea"/>
            <a:cs typeface="+mn-cs"/>
          </a:endParaRPr>
        </a:p>
        <a:p>
          <a:r>
            <a:rPr lang="en-US" sz="1100">
              <a:solidFill>
                <a:srgbClr val="000000"/>
              </a:solidFill>
              <a:latin typeface="+mn-lt"/>
              <a:ea typeface="+mn-ea"/>
              <a:cs typeface="+mn-cs"/>
            </a:rPr>
            <a:t>Do you remember your high</a:t>
          </a:r>
          <a:r>
            <a:rPr lang="en-US" sz="1100" baseline="0">
              <a:solidFill>
                <a:srgbClr val="000000"/>
              </a:solidFill>
              <a:latin typeface="+mn-lt"/>
              <a:ea typeface="+mn-ea"/>
              <a:cs typeface="+mn-cs"/>
            </a:rPr>
            <a:t> school algebra class where you had to solve a single equation for a single unknown value? You can do this in Excel with the Goal Seek tool. The unknown is called a </a:t>
          </a:r>
          <a:r>
            <a:rPr lang="en-US" sz="1100" b="1" baseline="0">
              <a:solidFill>
                <a:srgbClr val="000000"/>
              </a:solidFill>
              <a:latin typeface="+mn-lt"/>
              <a:ea typeface="+mn-ea"/>
              <a:cs typeface="+mn-cs"/>
            </a:rPr>
            <a:t>changing cell</a:t>
          </a:r>
          <a:r>
            <a:rPr lang="en-US" sz="1100" b="0" baseline="0">
              <a:solidFill>
                <a:srgbClr val="000000"/>
              </a:solidFill>
              <a:latin typeface="+mn-lt"/>
              <a:ea typeface="+mn-ea"/>
              <a:cs typeface="+mn-cs"/>
            </a:rPr>
            <a:t>. Essentially, you want to change the value in this cell to force a </a:t>
          </a:r>
          <a:r>
            <a:rPr lang="en-US" sz="1100" b="0" i="1" baseline="0">
              <a:solidFill>
                <a:srgbClr val="000000"/>
              </a:solidFill>
              <a:latin typeface="+mn-lt"/>
              <a:ea typeface="+mn-ea"/>
              <a:cs typeface="+mn-cs"/>
            </a:rPr>
            <a:t>formula </a:t>
          </a:r>
          <a:r>
            <a:rPr lang="en-US" sz="1100" b="0" i="0" baseline="0">
              <a:solidFill>
                <a:srgbClr val="000000"/>
              </a:solidFill>
              <a:latin typeface="+mn-lt"/>
              <a:ea typeface="+mn-ea"/>
              <a:cs typeface="+mn-cs"/>
            </a:rPr>
            <a:t>in some other cell to equal a specified value. </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A simple example of this appears below and to the right. Demand for a company's product is determined by a linear demand curve: the higher the price, the lower the demand. The company produces exactly enough to meet demand, with the given fixed and variable costs of production. The company wants to find the breakeven price, that is, the price that makes profit equal to 0. This breakeven price can be found with Goal Seek. Here are the steps. (Before you do this, you might see if you can find the breakeven price by trial and error, by entering different values in cell L32. If nothing else, this will help you understand the model better, and it will give you a better appreciation of Goal Seek.)</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1. Choose Goal Seek from the What-If Analysis dropdown on the Data ribbon (see to the right)</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2. Fill in the Goal Seek dialog box as shown to the right. Specifically, the price in cell L32 should be changed so that the profit in cell L39 is driven to 0.</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If you try this, you will see the Goal Seek Status dialog box to the right, and you will see that the the price should be set to $22.57. This price makes demand equal to 3900, so the company sells 3900 units and makes $2.57 on each of them, which is just enough to offset the $10,000 fixed cost. The calculations with this unit price are shown in column N.</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Use Goal Seek to find the price that makes profit equal to $30,000.</a:t>
          </a:r>
        </a:p>
        <a:p>
          <a:endParaRPr lang="en-US" sz="1100" b="0" i="0" baseline="0">
            <a:solidFill>
              <a:srgbClr val="000000"/>
            </a:solidFill>
            <a:latin typeface="+mn-lt"/>
            <a:ea typeface="+mn-ea"/>
            <a:cs typeface="+mn-cs"/>
          </a:endParaRPr>
        </a:p>
        <a:p>
          <a:r>
            <a:rPr lang="en-US" sz="1100" b="1">
              <a:solidFill>
                <a:srgbClr val="000000"/>
              </a:solidFill>
              <a:latin typeface="+mn-lt"/>
              <a:ea typeface="+mn-ea"/>
              <a:cs typeface="+mn-cs"/>
            </a:rPr>
            <a:t>Note:</a:t>
          </a:r>
          <a:r>
            <a:rPr lang="en-US" sz="1100" b="1" baseline="0">
              <a:solidFill>
                <a:srgbClr val="000000"/>
              </a:solidFill>
              <a:latin typeface="+mn-lt"/>
              <a:ea typeface="+mn-ea"/>
              <a:cs typeface="+mn-cs"/>
            </a:rPr>
            <a:t> </a:t>
          </a:r>
          <a:r>
            <a:rPr lang="en-US" sz="1100" baseline="0">
              <a:solidFill>
                <a:srgbClr val="000000"/>
              </a:solidFill>
              <a:latin typeface="+mn-lt"/>
              <a:ea typeface="+mn-ea"/>
              <a:cs typeface="+mn-cs"/>
            </a:rPr>
            <a:t>For numerical reasons, Goal Seek doesn't force profit to </a:t>
          </a:r>
          <a:r>
            <a:rPr lang="en-US" sz="1100" i="1" baseline="0">
              <a:solidFill>
                <a:srgbClr val="000000"/>
              </a:solidFill>
              <a:latin typeface="+mn-lt"/>
              <a:ea typeface="+mn-ea"/>
              <a:cs typeface="+mn-cs"/>
            </a:rPr>
            <a:t>exactly </a:t>
          </a:r>
          <a:r>
            <a:rPr lang="en-US" sz="1100" i="0" baseline="0">
              <a:solidFill>
                <a:srgbClr val="000000"/>
              </a:solidFill>
              <a:latin typeface="+mn-lt"/>
              <a:ea typeface="+mn-ea"/>
              <a:cs typeface="+mn-cs"/>
            </a:rPr>
            <a:t>the value you specify; it sometimes only gets close. If this isn't close enough, you can change an Excel setting to make it closer. Go to Excel Options  and choose the Formulas group. (See below and to the right.) Then change the "Maximum Change" to a smaller value (more zeros to the right of the decimal).</a:t>
          </a:r>
          <a:endParaRPr lang="en-US" sz="1100">
            <a:solidFill>
              <a:srgbClr val="000000"/>
            </a:solidFill>
            <a:latin typeface="+mn-lt"/>
            <a:ea typeface="+mn-ea"/>
            <a:cs typeface="+mn-cs"/>
          </a:endParaRPr>
        </a:p>
      </xdr:txBody>
    </xdr:sp>
    <xdr:clientData/>
  </xdr:twoCellAnchor>
  <xdr:oneCellAnchor>
    <xdr:from>
      <xdr:col>10</xdr:col>
      <xdr:colOff>0</xdr:colOff>
      <xdr:row>11</xdr:row>
      <xdr:rowOff>0</xdr:rowOff>
    </xdr:from>
    <xdr:ext cx="2085975" cy="1365885"/>
    <xdr:pic>
      <xdr:nvPicPr>
        <xdr:cNvPr id="3" name="Picture 2" descr="C:\Users\Chris\Dropbox\My Applications\ExcelNow\Screenshots\GoalSeek1.gif">
          <a:extLst>
            <a:ext uri="{FF2B5EF4-FFF2-40B4-BE49-F238E27FC236}">
              <a16:creationId xmlns:a16="http://schemas.microsoft.com/office/drawing/2014/main" id="{00000000-0008-0000-4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2095500"/>
          <a:ext cx="2085975" cy="13658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2495550" cy="1394460"/>
    <xdr:pic>
      <xdr:nvPicPr>
        <xdr:cNvPr id="4" name="Picture 3" descr="C:\Users\Chris\Dropbox\My Applications\ExcelNow\Screenshots\GoalSeek2.gif">
          <a:extLst>
            <a:ext uri="{FF2B5EF4-FFF2-40B4-BE49-F238E27FC236}">
              <a16:creationId xmlns:a16="http://schemas.microsoft.com/office/drawing/2014/main" id="{00000000-0008-0000-4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3810000"/>
          <a:ext cx="2495550" cy="13944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41</xdr:row>
      <xdr:rowOff>0</xdr:rowOff>
    </xdr:from>
    <xdr:ext cx="6941923" cy="1779270"/>
    <xdr:pic>
      <xdr:nvPicPr>
        <xdr:cNvPr id="5" name="Picture 4" descr="C:\Users\Chris\Dropbox\My Applications\Excel Tutorial\Screenshots\IterativeEvaluation.gif">
          <a:extLst>
            <a:ext uri="{FF2B5EF4-FFF2-40B4-BE49-F238E27FC236}">
              <a16:creationId xmlns:a16="http://schemas.microsoft.com/office/drawing/2014/main" id="{00000000-0008-0000-4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0" y="7810500"/>
          <a:ext cx="6941923" cy="1779270"/>
        </a:xfrm>
        <a:prstGeom prst="rect">
          <a:avLst/>
        </a:prstGeom>
        <a:noFill/>
        <a:ln>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oneCellAnchor>
  <xdr:twoCellAnchor>
    <xdr:from>
      <xdr:col>16</xdr:col>
      <xdr:colOff>476249</xdr:colOff>
      <xdr:row>47</xdr:row>
      <xdr:rowOff>89536</xdr:rowOff>
    </xdr:from>
    <xdr:to>
      <xdr:col>19</xdr:col>
      <xdr:colOff>171450</xdr:colOff>
      <xdr:row>48</xdr:row>
      <xdr:rowOff>165735</xdr:rowOff>
    </xdr:to>
    <xdr:sp macro="" textlink="">
      <xdr:nvSpPr>
        <xdr:cNvPr id="6" name="Oval 5">
          <a:extLst>
            <a:ext uri="{FF2B5EF4-FFF2-40B4-BE49-F238E27FC236}">
              <a16:creationId xmlns:a16="http://schemas.microsoft.com/office/drawing/2014/main" id="{00000000-0008-0000-4A00-000006000000}"/>
            </a:ext>
          </a:extLst>
        </xdr:cNvPr>
        <xdr:cNvSpPr/>
      </xdr:nvSpPr>
      <xdr:spPr>
        <a:xfrm>
          <a:off x="10229849" y="9043036"/>
          <a:ext cx="1524001" cy="266699"/>
        </a:xfrm>
        <a:prstGeom prst="ellipse">
          <a:avLst/>
        </a:prstGeom>
        <a:solidFill>
          <a:schemeClr val="accent1">
            <a:alpha val="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1</xdr:colOff>
      <xdr:row>3</xdr:row>
      <xdr:rowOff>1</xdr:rowOff>
    </xdr:from>
    <xdr:ext cx="2324100" cy="1150312"/>
    <xdr:pic>
      <xdr:nvPicPr>
        <xdr:cNvPr id="8" name="Picture 7">
          <a:extLst>
            <a:ext uri="{FF2B5EF4-FFF2-40B4-BE49-F238E27FC236}">
              <a16:creationId xmlns:a16="http://schemas.microsoft.com/office/drawing/2014/main" id="{00000000-0008-0000-4A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1" y="571501"/>
          <a:ext cx="2324100" cy="1150312"/>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40</xdr:row>
      <xdr:rowOff>9525</xdr:rowOff>
    </xdr:to>
    <xdr:sp macro="" textlink="">
      <xdr:nvSpPr>
        <xdr:cNvPr id="2" name="TextBox 1">
          <a:extLst>
            <a:ext uri="{FF2B5EF4-FFF2-40B4-BE49-F238E27FC236}">
              <a16:creationId xmlns:a16="http://schemas.microsoft.com/office/drawing/2014/main" id="{00000000-0008-0000-4B00-000002000000}"/>
            </a:ext>
          </a:extLst>
        </xdr:cNvPr>
        <xdr:cNvSpPr txBox="1"/>
      </xdr:nvSpPr>
      <xdr:spPr>
        <a:xfrm>
          <a:off x="609600" y="381000"/>
          <a:ext cx="4876800" cy="72485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Optimizing with Solver</a:t>
          </a:r>
        </a:p>
        <a:p>
          <a:endParaRPr lang="en-US" sz="1100">
            <a:solidFill>
              <a:srgbClr val="000000"/>
            </a:solidFill>
          </a:endParaRPr>
        </a:p>
        <a:p>
          <a:r>
            <a:rPr lang="en-US" sz="1100">
              <a:solidFill>
                <a:srgbClr val="000000"/>
              </a:solidFill>
            </a:rPr>
            <a:t>Solver is an add-in that ships with Excel but is developed by Frontline Systems, not Microsoft. It</a:t>
          </a:r>
          <a:r>
            <a:rPr lang="en-US" sz="1100" baseline="0">
              <a:solidFill>
                <a:srgbClr val="000000"/>
              </a:solidFill>
            </a:rPr>
            <a:t> is used for constrained optimization models. There is much more about Solver models than can possibly be covered here, but basically, you must first develop a spreadsheet model that starts with numerical inputs and values of decision variables (called changing cells), and then uses formulas that capture the business logic and eventually lead to an objective, such as profit or total cost, that you want to maximize or minimize. Then you fill out a Solver dialog box to indicate the objective, the changing cells, constraints that must be satisfied, and appropriate options. When you click the Solve button, the add-in uses powerful algorithms to find the optimal solution.</a:t>
          </a:r>
        </a:p>
        <a:p>
          <a:endParaRPr lang="en-US" sz="1100" baseline="0">
            <a:solidFill>
              <a:srgbClr val="000000"/>
            </a:solidFill>
          </a:endParaRPr>
        </a:p>
        <a:p>
          <a:r>
            <a:rPr lang="en-US" sz="1100" baseline="0">
              <a:solidFill>
                <a:srgbClr val="000000"/>
              </a:solidFill>
            </a:rPr>
            <a:t>A simple optimization model appears to the far right. The objective is to find the minimum-cost way to send units of some product from manufacturing plants to customer regions so that plant capacities are not exceeded and regional demands are met. The blue ranges contain given inputs </a:t>
          </a:r>
          <a:r>
            <a:rPr lang="en-US" sz="1100">
              <a:solidFill>
                <a:srgbClr val="000000"/>
              </a:solidFill>
              <a:effectLst/>
              <a:latin typeface="+mn-lt"/>
              <a:ea typeface="+mn-ea"/>
              <a:cs typeface="+mn-cs"/>
            </a:rPr>
            <a:t>(the unit cost of transportation from plant sites to regions, the demands in the regions, and the capacities of the plants)</a:t>
          </a:r>
          <a:r>
            <a:rPr lang="en-US" sz="1100" baseline="0">
              <a:solidFill>
                <a:srgbClr val="000000"/>
              </a:solidFill>
            </a:rPr>
            <a:t>, the red cells are the changing cells, and the gray cell is the objective to minimize. You can check the formulas in the yellow and gray cells that capture the business logic. The formulas are very simple for this model, but the logic can be much more complex in other models.</a:t>
          </a:r>
        </a:p>
        <a:p>
          <a:endParaRPr lang="en-US" sz="1100" baseline="0">
            <a:solidFill>
              <a:srgbClr val="000000"/>
            </a:solidFill>
          </a:endParaRPr>
        </a:p>
        <a:p>
          <a:r>
            <a:rPr lang="en-US" sz="1100" baseline="0">
              <a:solidFill>
                <a:srgbClr val="000000"/>
              </a:solidFill>
            </a:rPr>
            <a:t>You then invoke Solver from the Data ribbon and fill out its main dialog box as shown to the right for Excel 2010 or later versions. (Scroll down for equivalent screenshots in pre-2010 versions of Solver. There you have to go to an Options dialog box to complete the settings.) When you click the Solve button, you will see the Solver Results dialog box shown to the right, and the solution in the red changing cells to the right will be found, r</a:t>
          </a:r>
          <a:r>
            <a:rPr lang="en-US" sz="1100" baseline="0">
              <a:solidFill>
                <a:srgbClr val="000000"/>
              </a:solidFill>
              <a:effectLst/>
              <a:latin typeface="+mn-lt"/>
              <a:ea typeface="+mn-ea"/>
              <a:cs typeface="+mn-cs"/>
            </a:rPr>
            <a:t>egardless of the original values in the red cells</a:t>
          </a:r>
          <a:r>
            <a:rPr lang="en-US" sz="1100" baseline="0">
              <a:solidFill>
                <a:srgbClr val="000000"/>
              </a:solidFill>
            </a:rPr>
            <a:t>. This solution minimizes total cost, while satisfying capacity and demand constraints.</a:t>
          </a:r>
        </a:p>
        <a:p>
          <a:endParaRPr lang="en-US" sz="1100" baseline="0">
            <a:solidFill>
              <a:srgbClr val="000000"/>
            </a:solidFill>
          </a:endParaRPr>
        </a:p>
        <a:p>
          <a:r>
            <a:rPr lang="en-US" sz="1100" baseline="0">
              <a:solidFill>
                <a:srgbClr val="000000"/>
              </a:solidFill>
            </a:rPr>
            <a:t>Note: If Solver is not on your Data ribbon, you will need to add it in. Click </a:t>
          </a:r>
          <a:r>
            <a:rPr lang="en-US" sz="1100" baseline="0">
              <a:solidFill>
                <a:srgbClr val="000000"/>
              </a:solidFill>
              <a:effectLst/>
              <a:latin typeface="+mn-lt"/>
              <a:ea typeface="+mn-ea"/>
              <a:cs typeface="+mn-cs"/>
            </a:rPr>
            <a:t>the File menu and Options in Excel 2010 or later (or </a:t>
          </a:r>
          <a:r>
            <a:rPr lang="en-US" sz="1100" baseline="0">
              <a:solidFill>
                <a:srgbClr val="000000"/>
              </a:solidFill>
            </a:rPr>
            <a:t>the Office button and then Excel options in Excel 2007), then Add-ins, and then the Go button. Check the Solver item to add it in. If Solver isn't in the list below, you will need to run the Office installer to install it. </a:t>
          </a:r>
          <a:endParaRPr lang="en-US" sz="1100">
            <a:solidFill>
              <a:srgbClr val="000000"/>
            </a:solidFill>
          </a:endParaRPr>
        </a:p>
      </xdr:txBody>
    </xdr:sp>
    <xdr:clientData/>
  </xdr:twoCellAnchor>
  <xdr:oneCellAnchor>
    <xdr:from>
      <xdr:col>10</xdr:col>
      <xdr:colOff>0</xdr:colOff>
      <xdr:row>57</xdr:row>
      <xdr:rowOff>0</xdr:rowOff>
    </xdr:from>
    <xdr:ext cx="4429125" cy="2375535"/>
    <xdr:pic>
      <xdr:nvPicPr>
        <xdr:cNvPr id="3" name="Picture 2" descr="C:\Users\Chris\Dropbox\ExcelNow\Screenshots\SolverDialog2003.gif">
          <a:extLst>
            <a:ext uri="{FF2B5EF4-FFF2-40B4-BE49-F238E27FC236}">
              <a16:creationId xmlns:a16="http://schemas.microsoft.com/office/drawing/2014/main" id="{00000000-0008-0000-4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10858500"/>
          <a:ext cx="4429125" cy="23755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4903747" cy="4962525"/>
    <xdr:pic>
      <xdr:nvPicPr>
        <xdr:cNvPr id="5" name="Picture 4" descr="C:\Users\Chris\Dropbox\ExcelNow\Images\Solver0.gif">
          <a:extLst>
            <a:ext uri="{FF2B5EF4-FFF2-40B4-BE49-F238E27FC236}">
              <a16:creationId xmlns:a16="http://schemas.microsoft.com/office/drawing/2014/main" id="{00000000-0008-0000-4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1714500"/>
          <a:ext cx="4903747" cy="4962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37</xdr:row>
      <xdr:rowOff>0</xdr:rowOff>
    </xdr:from>
    <xdr:ext cx="4465100" cy="3419475"/>
    <xdr:pic>
      <xdr:nvPicPr>
        <xdr:cNvPr id="6" name="Picture 5" descr="C:\Users\Chris\Dropbox\ExcelNow\Images\Solver1.gif">
          <a:extLst>
            <a:ext uri="{FF2B5EF4-FFF2-40B4-BE49-F238E27FC236}">
              <a16:creationId xmlns:a16="http://schemas.microsoft.com/office/drawing/2014/main" id="{00000000-0008-0000-4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7048500"/>
          <a:ext cx="4465100" cy="3419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57</xdr:row>
      <xdr:rowOff>0</xdr:rowOff>
    </xdr:from>
    <xdr:ext cx="3429000" cy="2867025"/>
    <xdr:pic>
      <xdr:nvPicPr>
        <xdr:cNvPr id="7" name="Picture 6" descr="C:\Users\Chris\Dropbox\ExcelNow\Images\SolverOptions2003.gif">
          <a:extLst>
            <a:ext uri="{FF2B5EF4-FFF2-40B4-BE49-F238E27FC236}">
              <a16:creationId xmlns:a16="http://schemas.microsoft.com/office/drawing/2014/main" id="{00000000-0008-0000-4B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00" y="10858500"/>
          <a:ext cx="3429000" cy="2867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73</xdr:row>
      <xdr:rowOff>0</xdr:rowOff>
    </xdr:from>
    <xdr:ext cx="5562600" cy="5379720"/>
    <xdr:pic>
      <xdr:nvPicPr>
        <xdr:cNvPr id="8" name="Picture 7" descr="C:\Users\Chris\Dropbox\ExcelNow\Screenshots\Solver0.gif">
          <a:extLst>
            <a:ext uri="{FF2B5EF4-FFF2-40B4-BE49-F238E27FC236}">
              <a16:creationId xmlns:a16="http://schemas.microsoft.com/office/drawing/2014/main" id="{00000000-0008-0000-4B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96000" y="13906500"/>
          <a:ext cx="5562600" cy="53797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73</xdr:row>
      <xdr:rowOff>0</xdr:rowOff>
    </xdr:from>
    <xdr:to>
      <xdr:col>9</xdr:col>
      <xdr:colOff>304800</xdr:colOff>
      <xdr:row>94</xdr:row>
      <xdr:rowOff>28576</xdr:rowOff>
    </xdr:to>
    <xdr:sp macro="" textlink="">
      <xdr:nvSpPr>
        <xdr:cNvPr id="9" name="TextBox 8">
          <a:extLst>
            <a:ext uri="{FF2B5EF4-FFF2-40B4-BE49-F238E27FC236}">
              <a16:creationId xmlns:a16="http://schemas.microsoft.com/office/drawing/2014/main" id="{00000000-0008-0000-4B00-000009000000}"/>
            </a:ext>
          </a:extLst>
        </xdr:cNvPr>
        <xdr:cNvSpPr txBox="1"/>
      </xdr:nvSpPr>
      <xdr:spPr>
        <a:xfrm>
          <a:off x="609600" y="13906500"/>
          <a:ext cx="5181600" cy="40290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Improved Solver </a:t>
          </a:r>
        </a:p>
        <a:p>
          <a:endParaRPr lang="en-US" sz="1100">
            <a:solidFill>
              <a:srgbClr val="000000"/>
            </a:solidFill>
          </a:endParaRPr>
        </a:p>
        <a:p>
          <a:r>
            <a:rPr lang="en-US" sz="1100">
              <a:solidFill>
                <a:srgbClr val="000000"/>
              </a:solidFill>
            </a:rPr>
            <a:t>Solver </a:t>
          </a:r>
          <a:r>
            <a:rPr lang="en-US" sz="1100" baseline="0">
              <a:solidFill>
                <a:srgbClr val="000000"/>
              </a:solidFill>
            </a:rPr>
            <a:t>was upgraded in Excel 2010. If you have used earlier versions of Solver, you will see two basic changes. </a:t>
          </a:r>
        </a:p>
        <a:p>
          <a:endParaRPr lang="en-US" sz="1100" baseline="0">
            <a:solidFill>
              <a:srgbClr val="000000"/>
            </a:solidFill>
          </a:endParaRPr>
        </a:p>
        <a:p>
          <a:r>
            <a:rPr lang="en-US" sz="1100" baseline="0">
              <a:solidFill>
                <a:srgbClr val="000000"/>
              </a:solidFill>
            </a:rPr>
            <a:t>First, the user interface has been streamlined, as shown to the right. In particular, for most optimization models, you no longer need to go to the Options dialog box. You can now check the nonnegativity option and choose an appropriate Solver algorithm from this initial screen. </a:t>
          </a:r>
        </a:p>
        <a:p>
          <a:endParaRPr lang="en-US" sz="1100" baseline="0">
            <a:solidFill>
              <a:srgbClr val="000000"/>
            </a:solidFill>
          </a:endParaRPr>
        </a:p>
        <a:p>
          <a:r>
            <a:rPr lang="en-US" sz="1100" baseline="0">
              <a:solidFill>
                <a:srgbClr val="000000"/>
              </a:solidFill>
            </a:rPr>
            <a:t>Second, there is an extra algorithm, Evolutionary Solver, available for complex "nonsmooth" optimization models. This was available only in Premium Solver before Excel 2010, not in the standard Solver that accompanied Excel. Now you get Evolutionary Solver with Excel.</a:t>
          </a:r>
        </a:p>
        <a:p>
          <a:endParaRPr lang="en-US" sz="1100" baseline="0">
            <a:solidFill>
              <a:srgbClr val="000000"/>
            </a:solidFill>
          </a:endParaRPr>
        </a:p>
        <a:p>
          <a:r>
            <a:rPr lang="en-US" sz="1100" baseline="0">
              <a:solidFill>
                <a:srgbClr val="000000"/>
              </a:solidFill>
            </a:rPr>
            <a:t>Actually, there are other differences "under the hood" in the improved Solver. In short, it works better. Frontline Systems has many Solver products, one of which was known as Premium Solver (and had to be purchased separately). Now the improved Solver introduced in Excel 2010 is essentially the old Premium Solver.</a:t>
          </a:r>
          <a:endParaRPr lang="en-US" sz="1100">
            <a:solidFill>
              <a:srgbClr val="000000"/>
            </a:solidFill>
          </a:endParaRPr>
        </a:p>
      </xdr:txBody>
    </xdr:sp>
    <xdr:clientData/>
  </xdr:twoCellAnchor>
  <xdr:oneCellAnchor>
    <xdr:from>
      <xdr:col>10</xdr:col>
      <xdr:colOff>0</xdr:colOff>
      <xdr:row>3</xdr:row>
      <xdr:rowOff>0</xdr:rowOff>
    </xdr:from>
    <xdr:ext cx="1790700" cy="866775"/>
    <xdr:pic>
      <xdr:nvPicPr>
        <xdr:cNvPr id="10" name="Picture 9">
          <a:extLst>
            <a:ext uri="{FF2B5EF4-FFF2-40B4-BE49-F238E27FC236}">
              <a16:creationId xmlns:a16="http://schemas.microsoft.com/office/drawing/2014/main" id="{00000000-0008-0000-4B00-00000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96000" y="571500"/>
          <a:ext cx="1790700" cy="866775"/>
        </a:xfrm>
        <a:prstGeom prst="rect">
          <a:avLst/>
        </a:prstGeom>
        <a:ln>
          <a:solidFill>
            <a:schemeClr val="tx1"/>
          </a:solidFill>
        </a:ln>
      </xdr:spPr>
    </xdr:pic>
    <xdr:clientData/>
  </xdr:oneCellAnchor>
  <xdr:oneCellAnchor>
    <xdr:from>
      <xdr:col>1</xdr:col>
      <xdr:colOff>0</xdr:colOff>
      <xdr:row>42</xdr:row>
      <xdr:rowOff>0</xdr:rowOff>
    </xdr:from>
    <xdr:ext cx="2733675" cy="3790950"/>
    <xdr:pic>
      <xdr:nvPicPr>
        <xdr:cNvPr id="11" name="Picture 10">
          <a:extLst>
            <a:ext uri="{FF2B5EF4-FFF2-40B4-BE49-F238E27FC236}">
              <a16:creationId xmlns:a16="http://schemas.microsoft.com/office/drawing/2014/main" id="{00000000-0008-0000-4B00-00000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9600" y="8001000"/>
          <a:ext cx="2733675" cy="3790950"/>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34</xdr:row>
      <xdr:rowOff>114300</xdr:rowOff>
    </xdr:to>
    <xdr:sp macro="" textlink="">
      <xdr:nvSpPr>
        <xdr:cNvPr id="2" name="TextBox 1">
          <a:extLst>
            <a:ext uri="{FF2B5EF4-FFF2-40B4-BE49-F238E27FC236}">
              <a16:creationId xmlns:a16="http://schemas.microsoft.com/office/drawing/2014/main" id="{00000000-0008-0000-4C00-000002000000}"/>
            </a:ext>
          </a:extLst>
        </xdr:cNvPr>
        <xdr:cNvSpPr txBox="1"/>
      </xdr:nvSpPr>
      <xdr:spPr>
        <a:xfrm>
          <a:off x="609600" y="380999"/>
          <a:ext cx="4876800" cy="62103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Power BI</a:t>
          </a:r>
        </a:p>
        <a:p>
          <a:endParaRPr lang="en-US" sz="1100">
            <a:solidFill>
              <a:srgbClr val="000000"/>
            </a:solidFill>
          </a:endParaRPr>
        </a:p>
        <a:p>
          <a:r>
            <a:rPr lang="en-US" sz="1100">
              <a:solidFill>
                <a:srgbClr val="000000"/>
              </a:solidFill>
              <a:effectLst/>
              <a:latin typeface="+mn-lt"/>
              <a:ea typeface="+mn-ea"/>
              <a:cs typeface="+mn-cs"/>
            </a:rPr>
            <a:t>Power BI, short for "self-service</a:t>
          </a:r>
          <a:r>
            <a:rPr lang="en-US" sz="1100" baseline="0">
              <a:solidFill>
                <a:srgbClr val="000000"/>
              </a:solidFill>
              <a:effectLst/>
              <a:latin typeface="+mn-lt"/>
              <a:ea typeface="+mn-ea"/>
              <a:cs typeface="+mn-cs"/>
            </a:rPr>
            <a:t> power business intelligence," is a suite of tools Microsoft has been developing in the past several years, starting with Excel 2010. These powerful tools, including Power Query, Power Pivot, Power View, and Power Map, enable you to build powerful applications in Excel for importing data from a variety of sources, analyzing the data with pivot tables and other tools, and creating reports and 3D maps of the data. These Power BI tools rely on the relatively new Excel Data Model, which allows you to store large multi-table data sets, along with the relationships between the tables, inside Excel. The term "self-service" implies that typical Excel users like yourself can import, analyze, and report data in a variety of ways, </a:t>
          </a:r>
          <a:r>
            <a:rPr lang="en-US" sz="1100" i="1" baseline="0">
              <a:solidFill>
                <a:srgbClr val="000000"/>
              </a:solidFill>
              <a:effectLst/>
              <a:latin typeface="+mn-lt"/>
              <a:ea typeface="+mn-ea"/>
              <a:cs typeface="+mn-cs"/>
            </a:rPr>
            <a:t>without </a:t>
          </a:r>
          <a:r>
            <a:rPr lang="en-US" sz="1100" i="0" baseline="0">
              <a:solidFill>
                <a:srgbClr val="000000"/>
              </a:solidFill>
              <a:effectLst/>
              <a:latin typeface="+mn-lt"/>
              <a:ea typeface="+mn-ea"/>
              <a:cs typeface="+mn-cs"/>
            </a:rPr>
            <a:t>having to rely on IT departments to generate the results you need.</a:t>
          </a:r>
        </a:p>
        <a:p>
          <a:endParaRPr lang="en-US" sz="1100" i="0" baseline="0">
            <a:solidFill>
              <a:srgbClr val="000000"/>
            </a:solidFill>
            <a:effectLst/>
            <a:latin typeface="+mn-lt"/>
            <a:ea typeface="+mn-ea"/>
            <a:cs typeface="+mn-cs"/>
          </a:endParaRPr>
        </a:p>
        <a:p>
          <a:r>
            <a:rPr lang="en-US">
              <a:solidFill>
                <a:srgbClr val="000000"/>
              </a:solidFill>
              <a:effectLst/>
            </a:rPr>
            <a:t>The Power BI tools,</a:t>
          </a:r>
          <a:r>
            <a:rPr lang="en-US" baseline="0">
              <a:solidFill>
                <a:srgbClr val="000000"/>
              </a:solidFill>
              <a:effectLst/>
            </a:rPr>
            <a:t> especially their user interfaces, have changed rapidly over the past few years, and they continue to change. Therefore, there is no guarantee that the screenshots and explanations provided in this section of the tutorial will be completely accurate when you try them. The basic </a:t>
          </a:r>
          <a:r>
            <a:rPr lang="en-US" i="1" baseline="0">
              <a:solidFill>
                <a:srgbClr val="000000"/>
              </a:solidFill>
              <a:effectLst/>
            </a:rPr>
            <a:t>ideas </a:t>
          </a:r>
          <a:r>
            <a:rPr lang="en-US" i="0" baseline="0">
              <a:solidFill>
                <a:srgbClr val="000000"/>
              </a:solidFill>
              <a:effectLst/>
            </a:rPr>
            <a:t>will probably change very little, but you will probably have to experiment to get used to the changing user interfaces.</a:t>
          </a:r>
        </a:p>
        <a:p>
          <a:endParaRPr lang="en-US" i="0" baseline="0">
            <a:solidFill>
              <a:srgbClr val="000000"/>
            </a:solidFill>
            <a:effectLst/>
          </a:endParaRPr>
        </a:p>
        <a:p>
          <a:r>
            <a:rPr lang="en-US" i="0" baseline="0">
              <a:solidFill>
                <a:srgbClr val="000000"/>
              </a:solidFill>
              <a:effectLst/>
            </a:rPr>
            <a:t>In addition, Microsoft offers several versions of Office, and not all of them include all of the Power BI tools discussed here. At this writing, you should have a Professional Plus or higher version to ensure that you have all of the Power BI tools -- but even this could change in the future.</a:t>
          </a:r>
        </a:p>
        <a:p>
          <a:endParaRPr lang="en-US" i="0" baseline="0">
            <a:solidFill>
              <a:srgbClr val="000000"/>
            </a:solidFill>
            <a:effectLst/>
          </a:endParaRPr>
        </a:p>
        <a:p>
          <a:r>
            <a:rPr lang="en-US" i="0" baseline="0">
              <a:solidFill>
                <a:srgbClr val="000000"/>
              </a:solidFill>
              <a:effectLst/>
            </a:rPr>
            <a:t>Note that the "Power" topics in this section all indicate "introduced in Excel 2016." This isn't strictly true. These Power tools have been available in one way or another (usually as free add-ins) for Excel 2013 or even Excel 2010. However, they are all available as part of Excel 2016, at least for versions of Office Professional Plus or higher.</a:t>
          </a:r>
          <a:endParaRPr lang="en-US">
            <a:solidFill>
              <a:srgbClr val="000000"/>
            </a:solidFill>
            <a:effectLst/>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238124</xdr:colOff>
      <xdr:row>1</xdr:row>
      <xdr:rowOff>190495</xdr:rowOff>
    </xdr:from>
    <xdr:to>
      <xdr:col>9</xdr:col>
      <xdr:colOff>695324</xdr:colOff>
      <xdr:row>76</xdr:row>
      <xdr:rowOff>133350</xdr:rowOff>
    </xdr:to>
    <xdr:sp macro="" textlink="">
      <xdr:nvSpPr>
        <xdr:cNvPr id="2" name="TextBox 1">
          <a:extLst>
            <a:ext uri="{FF2B5EF4-FFF2-40B4-BE49-F238E27FC236}">
              <a16:creationId xmlns:a16="http://schemas.microsoft.com/office/drawing/2014/main" id="{00000000-0008-0000-4D00-000002000000}"/>
            </a:ext>
          </a:extLst>
        </xdr:cNvPr>
        <xdr:cNvSpPr txBox="1"/>
      </xdr:nvSpPr>
      <xdr:spPr>
        <a:xfrm>
          <a:off x="238124" y="380995"/>
          <a:ext cx="5667375" cy="14230355"/>
        </a:xfrm>
        <a:prstGeom prst="round2DiagRect">
          <a:avLst/>
        </a:prstGeom>
        <a:ln w="28575">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Data Model</a:t>
          </a:r>
          <a:endParaRPr lang="en-US" sz="1100" b="0">
            <a:solidFill>
              <a:srgbClr val="000000"/>
            </a:solidFill>
            <a:latin typeface="+mn-lt"/>
            <a:ea typeface="+mn-ea"/>
            <a:cs typeface="+mn-cs"/>
          </a:endParaRP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The Data Model introduced in Excel 2013 is a technology that lets you work with multiple-table data sets, all within Excel. The tables can be from a variety of sources, including text files, Web pages, relational databases, and others. Also, because of the special way the data are stored in a Data Model, the tables can be huge, even multi-million row tables. Excel tools can then be used to relate the tables (assuming they are relatable through key fields). Finally, pivot tables or reports can be created from the underlying Data Model. Similar functionality has been possible in Excel for years, but it always required you to create a relational database first, with Access or another database system, or relate Excel tables with multiple VLOOKUPS. Now you can do it much more easily, entirely with Excel tools.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Once you have a Data Model in an Excel workbook, you will probably use Power Pivot to create pivot tables based on the data. In fact, it is easy to confuse Data Model with Power Pivot, and many users believe that they are the same thing. They are not. Actually, your version of Office, such as Office 365 Home, might contain the Data Model but </a:t>
          </a:r>
          <a:r>
            <a:rPr lang="en-US" sz="1100" b="0" i="1" baseline="0">
              <a:solidFill>
                <a:srgbClr val="000000"/>
              </a:solidFill>
              <a:latin typeface="+mn-lt"/>
              <a:ea typeface="+mn-ea"/>
              <a:cs typeface="+mn-cs"/>
            </a:rPr>
            <a:t>not </a:t>
          </a:r>
          <a:r>
            <a:rPr lang="en-US" sz="1100" b="0" i="0" baseline="0">
              <a:solidFill>
                <a:srgbClr val="000000"/>
              </a:solidFill>
              <a:latin typeface="+mn-lt"/>
              <a:ea typeface="+mn-ea"/>
              <a:cs typeface="+mn-cs"/>
            </a:rPr>
            <a:t>Power Pivot. (You get Power Pivot only with a higher version of Office, such as Professional Plus.) In this case, the Data Model allows you to store and relate tables from various sources, and to build pivot tables (or reports) from the data. However, without Power Pivot, you don't get a user interface for working with the Data Model, and you don't get various advanced tools available with Power Pivot.</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If you have Power Pivot, you can learn some of its tools from the Power Pivot topic in this tutorial. But even if you don't have Power Pivot, you can still use the Data Model to perform powerful data analysis, as discussed next.</a:t>
          </a:r>
        </a:p>
        <a:p>
          <a:endParaRPr lang="en-US" sz="1100" b="0" i="0" baseline="0">
            <a:solidFill>
              <a:srgbClr val="000000"/>
            </a:solidFill>
            <a:latin typeface="+mn-lt"/>
            <a:ea typeface="+mn-ea"/>
            <a:cs typeface="+mn-cs"/>
          </a:endParaRPr>
        </a:p>
        <a:p>
          <a:r>
            <a:rPr lang="en-US" sz="1100" b="1" i="0" baseline="0">
              <a:solidFill>
                <a:srgbClr val="000000"/>
              </a:solidFill>
              <a:latin typeface="+mn-lt"/>
              <a:ea typeface="+mn-ea"/>
              <a:cs typeface="+mn-cs"/>
            </a:rPr>
            <a:t>Important note: </a:t>
          </a:r>
          <a:r>
            <a:rPr lang="en-US" sz="1100" b="0" i="0" baseline="0">
              <a:solidFill>
                <a:srgbClr val="000000"/>
              </a:solidFill>
              <a:latin typeface="+mn-lt"/>
              <a:ea typeface="+mn-ea"/>
              <a:cs typeface="+mn-cs"/>
            </a:rPr>
            <a:t>The following instructions apply to Excel 2013 or later with Power Pivot installed. (The screenshots come from Excel 2016, and there might be slight differences in Excel 2013.)</a:t>
          </a:r>
          <a:endParaRPr lang="en-US" sz="1100" b="1" baseline="0">
            <a:solidFill>
              <a:srgbClr val="000000"/>
            </a:solidFill>
            <a:latin typeface="+mn-lt"/>
            <a:ea typeface="+mn-ea"/>
            <a:cs typeface="+mn-cs"/>
          </a:endParaRP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Assume there are three sources of external data: (1) an Access database with five tables, related as shown above to the right; (2) a Stores file in Excel which will eventually be related to the Sales table through the StoreKey fields; and (3) a comma-delimited (csv) Geography file which will eventually be related to the Stores table through the GeographyKey fields.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To create a Data Table from these sources: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1. Click the Manage button on the Power Pivot tab. This takes you to a Power Pivot window where you can manage, and see, your eventual Data Model. The window has several tabs and associated ribbons, but only the Home ribbon is used here.</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2. Select </a:t>
          </a:r>
          <a:r>
            <a:rPr lang="en-US" sz="1100" b="1" baseline="0">
              <a:solidFill>
                <a:srgbClr val="000000"/>
              </a:solidFill>
              <a:latin typeface="+mn-lt"/>
              <a:ea typeface="+mn-ea"/>
              <a:cs typeface="+mn-cs"/>
            </a:rPr>
            <a:t>From Access </a:t>
          </a:r>
          <a:r>
            <a:rPr lang="en-US" sz="1100" b="0" baseline="0">
              <a:solidFill>
                <a:srgbClr val="000000"/>
              </a:solidFill>
              <a:latin typeface="+mn-lt"/>
              <a:ea typeface="+mn-ea"/>
              <a:cs typeface="+mn-cs"/>
            </a:rPr>
            <a:t>from the From Database dropdown. Browse to the Access file and then check all of the tables, all five of them, to be imported. Once you click Finish, the data will </a:t>
          </a:r>
          <a:r>
            <a:rPr lang="en-US" sz="1100" b="0" i="1" baseline="0">
              <a:solidFill>
                <a:srgbClr val="000000"/>
              </a:solidFill>
              <a:latin typeface="+mn-lt"/>
              <a:ea typeface="+mn-ea"/>
              <a:cs typeface="+mn-cs"/>
            </a:rPr>
            <a:t>not </a:t>
          </a:r>
          <a:r>
            <a:rPr lang="en-US" sz="1100" b="0" i="0" baseline="0">
              <a:solidFill>
                <a:srgbClr val="000000"/>
              </a:solidFill>
              <a:latin typeface="+mn-lt"/>
              <a:ea typeface="+mn-ea"/>
              <a:cs typeface="+mn-cs"/>
            </a:rPr>
            <a:t>be loaded into physicial Excel tables; they will be loaded into the Data Model.</a:t>
          </a:r>
          <a:r>
            <a:rPr lang="en-US" sz="1100" b="0" baseline="0">
              <a:solidFill>
                <a:srgbClr val="000000"/>
              </a:solidFill>
              <a:latin typeface="+mn-lt"/>
              <a:ea typeface="+mn-ea"/>
              <a:cs typeface="+mn-cs"/>
            </a:rPr>
            <a:t> </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2. Repeat step 1 for the single table in the Stores file. This time you will select </a:t>
          </a:r>
          <a:r>
            <a:rPr lang="en-US" sz="1100" b="1" baseline="0">
              <a:solidFill>
                <a:srgbClr val="000000"/>
              </a:solidFill>
              <a:latin typeface="+mn-lt"/>
              <a:ea typeface="+mn-ea"/>
              <a:cs typeface="+mn-cs"/>
            </a:rPr>
            <a:t>Excel File </a:t>
          </a:r>
          <a:r>
            <a:rPr lang="en-US" sz="1100" b="0" baseline="0">
              <a:solidFill>
                <a:srgbClr val="000000"/>
              </a:solidFill>
              <a:latin typeface="+mn-lt"/>
              <a:ea typeface="+mn-ea"/>
              <a:cs typeface="+mn-cs"/>
            </a:rPr>
            <a:t>from the From Other Sources list. The user interface will be slightly different, but the process is straightforward. (In the second step of the wizard, it is a good idea to change the Friendly Name from Data to Stores, which shows up in the tab to the right.)</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3. Repeat step 2 with obvious modifications to import the data from the Geography file. This time you will select </a:t>
          </a:r>
          <a:r>
            <a:rPr lang="en-US" sz="1100" b="1" baseline="0">
              <a:solidFill>
                <a:srgbClr val="000000"/>
              </a:solidFill>
              <a:latin typeface="+mn-lt"/>
              <a:ea typeface="+mn-ea"/>
              <a:cs typeface="+mn-cs"/>
            </a:rPr>
            <a:t>Text File </a:t>
          </a:r>
          <a:r>
            <a:rPr lang="en-US" sz="1100" b="0" baseline="0">
              <a:solidFill>
                <a:srgbClr val="000000"/>
              </a:solidFill>
              <a:latin typeface="+mn-lt"/>
              <a:ea typeface="+mn-ea"/>
              <a:cs typeface="+mn-cs"/>
            </a:rPr>
            <a:t>from the From Other Sources list.</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4. The imported data now appear as seven tabs in Data View of the Power Pivot window, very much like an Excel spreadsheet.</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5. You can click the Diagram View button to see the relationships between the tables. The first five tables are already related because they were related in the Access file. However, the Stores and Geography tables need to be related. This can be done by dragging from the StoreKey field in the Sales table to the StoreKey field in the Stores table, and dragging from the GeographyKey field in the Stores table to the GeographyKey field in the Geography table. The completed diagram view is shown to the far right.</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You have now created a Data Model, which is really just a set of related tables. It is stored with the Excel file, but it is stored very compactly, and you can see it only in the Power Pivot window. Then you can click the PivotTable button on the Home ribbon of the Power Pivot window to create a pivot table in the usual way, based on any or all of the related tables. Alternatively, you can close the Power Pivot window and create a pivot table in the usual way from the Insert ribbon, as shown below. Note, however, that the source for the pivot table is now the Data Model.</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The method explained here for creating a Data Model is not the only possible method. Watch the companion video to see another slightly different method.</a:t>
          </a:r>
        </a:p>
      </xdr:txBody>
    </xdr:sp>
    <xdr:clientData/>
  </xdr:twoCellAnchor>
  <xdr:oneCellAnchor>
    <xdr:from>
      <xdr:col>10</xdr:col>
      <xdr:colOff>0</xdr:colOff>
      <xdr:row>3</xdr:row>
      <xdr:rowOff>0</xdr:rowOff>
    </xdr:from>
    <xdr:ext cx="8067675" cy="2559348"/>
    <xdr:pic>
      <xdr:nvPicPr>
        <xdr:cNvPr id="4" name="Picture 3">
          <a:extLst>
            <a:ext uri="{FF2B5EF4-FFF2-40B4-BE49-F238E27FC236}">
              <a16:creationId xmlns:a16="http://schemas.microsoft.com/office/drawing/2014/main" id="{00000000-0008-0000-4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5500" y="571500"/>
          <a:ext cx="8067675" cy="2559348"/>
        </a:xfrm>
        <a:prstGeom prst="rect">
          <a:avLst/>
        </a:prstGeom>
      </xdr:spPr>
    </xdr:pic>
    <xdr:clientData/>
  </xdr:oneCellAnchor>
  <xdr:oneCellAnchor>
    <xdr:from>
      <xdr:col>10</xdr:col>
      <xdr:colOff>1</xdr:colOff>
      <xdr:row>18</xdr:row>
      <xdr:rowOff>1</xdr:rowOff>
    </xdr:from>
    <xdr:ext cx="6037536" cy="1733550"/>
    <xdr:pic>
      <xdr:nvPicPr>
        <xdr:cNvPr id="5" name="Picture 4">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05501" y="3429001"/>
          <a:ext cx="6037536" cy="1733550"/>
        </a:xfrm>
        <a:prstGeom prst="rect">
          <a:avLst/>
        </a:prstGeom>
      </xdr:spPr>
    </xdr:pic>
    <xdr:clientData/>
  </xdr:oneCellAnchor>
  <xdr:oneCellAnchor>
    <xdr:from>
      <xdr:col>10</xdr:col>
      <xdr:colOff>0</xdr:colOff>
      <xdr:row>29</xdr:row>
      <xdr:rowOff>0</xdr:rowOff>
    </xdr:from>
    <xdr:ext cx="4810125" cy="1383169"/>
    <xdr:pic>
      <xdr:nvPicPr>
        <xdr:cNvPr id="6" name="Picture 5">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05500" y="5524500"/>
          <a:ext cx="4810125" cy="1383169"/>
        </a:xfrm>
        <a:prstGeom prst="rect">
          <a:avLst/>
        </a:prstGeom>
      </xdr:spPr>
    </xdr:pic>
    <xdr:clientData/>
  </xdr:oneCellAnchor>
  <xdr:oneCellAnchor>
    <xdr:from>
      <xdr:col>10</xdr:col>
      <xdr:colOff>0</xdr:colOff>
      <xdr:row>38</xdr:row>
      <xdr:rowOff>0</xdr:rowOff>
    </xdr:from>
    <xdr:ext cx="6372225" cy="4022101"/>
    <xdr:pic>
      <xdr:nvPicPr>
        <xdr:cNvPr id="7" name="Picture 6">
          <a:extLst>
            <a:ext uri="{FF2B5EF4-FFF2-40B4-BE49-F238E27FC236}">
              <a16:creationId xmlns:a16="http://schemas.microsoft.com/office/drawing/2014/main" id="{00000000-0008-0000-4D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05500" y="7239000"/>
          <a:ext cx="6372225" cy="4022101"/>
        </a:xfrm>
        <a:prstGeom prst="rect">
          <a:avLst/>
        </a:prstGeom>
      </xdr:spPr>
    </xdr:pic>
    <xdr:clientData/>
  </xdr:oneCellAnchor>
  <xdr:oneCellAnchor>
    <xdr:from>
      <xdr:col>10</xdr:col>
      <xdr:colOff>0</xdr:colOff>
      <xdr:row>61</xdr:row>
      <xdr:rowOff>0</xdr:rowOff>
    </xdr:from>
    <xdr:ext cx="6380443" cy="3629025"/>
    <xdr:pic>
      <xdr:nvPicPr>
        <xdr:cNvPr id="8" name="Picture 7">
          <a:extLst>
            <a:ext uri="{FF2B5EF4-FFF2-40B4-BE49-F238E27FC236}">
              <a16:creationId xmlns:a16="http://schemas.microsoft.com/office/drawing/2014/main" id="{00000000-0008-0000-4D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905500" y="11620500"/>
          <a:ext cx="6380443" cy="3629025"/>
        </a:xfrm>
        <a:prstGeom prst="rect">
          <a:avLst/>
        </a:prstGeom>
      </xdr:spPr>
    </xdr:pic>
    <xdr:clientData/>
  </xdr:oneCellAnchor>
  <xdr:oneCellAnchor>
    <xdr:from>
      <xdr:col>21</xdr:col>
      <xdr:colOff>1</xdr:colOff>
      <xdr:row>61</xdr:row>
      <xdr:rowOff>0</xdr:rowOff>
    </xdr:from>
    <xdr:ext cx="6382453" cy="3630168"/>
    <xdr:pic>
      <xdr:nvPicPr>
        <xdr:cNvPr id="9" name="Picture 8">
          <a:extLst>
            <a:ext uri="{FF2B5EF4-FFF2-40B4-BE49-F238E27FC236}">
              <a16:creationId xmlns:a16="http://schemas.microsoft.com/office/drawing/2014/main" id="{00000000-0008-0000-4D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401551" y="11620500"/>
          <a:ext cx="6382453" cy="3630168"/>
        </a:xfrm>
        <a:prstGeom prst="rect">
          <a:avLst/>
        </a:prstGeom>
      </xdr:spPr>
    </xdr:pic>
    <xdr:clientData/>
  </xdr:oneCellAnchor>
  <xdr:oneCellAnchor>
    <xdr:from>
      <xdr:col>2</xdr:col>
      <xdr:colOff>523876</xdr:colOff>
      <xdr:row>77</xdr:row>
      <xdr:rowOff>85725</xdr:rowOff>
    </xdr:from>
    <xdr:ext cx="3121530" cy="2790825"/>
    <xdr:pic>
      <xdr:nvPicPr>
        <xdr:cNvPr id="10" name="Picture 9">
          <a:extLst>
            <a:ext uri="{FF2B5EF4-FFF2-40B4-BE49-F238E27FC236}">
              <a16:creationId xmlns:a16="http://schemas.microsoft.com/office/drawing/2014/main" id="{00000000-0008-0000-4D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04976" y="14754225"/>
          <a:ext cx="3121530" cy="2790825"/>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absoluteAnchor>
    <xdr:pos x="238125" y="381001"/>
    <xdr:ext cx="5095876" cy="14620874"/>
    <xdr:sp macro="" textlink="">
      <xdr:nvSpPr>
        <xdr:cNvPr id="2" name="TextBox 1">
          <a:extLst>
            <a:ext uri="{FF2B5EF4-FFF2-40B4-BE49-F238E27FC236}">
              <a16:creationId xmlns:a16="http://schemas.microsoft.com/office/drawing/2014/main" id="{00000000-0008-0000-4E00-000002000000}"/>
            </a:ext>
          </a:extLst>
        </xdr:cNvPr>
        <xdr:cNvSpPr txBox="1"/>
      </xdr:nvSpPr>
      <xdr:spPr>
        <a:xfrm>
          <a:off x="238125" y="381001"/>
          <a:ext cx="5095876" cy="14620874"/>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u="none" strike="noStrike">
              <a:solidFill>
                <a:schemeClr val="dk1"/>
              </a:solidFill>
              <a:effectLst/>
              <a:latin typeface="+mn-lt"/>
              <a:ea typeface="+mn-ea"/>
              <a:cs typeface="+mn-cs"/>
            </a:rPr>
            <a:t>Power Pivot</a:t>
          </a:r>
        </a:p>
        <a:p>
          <a:endParaRPr lang="en-US" sz="1100" b="0" baseline="0">
            <a:solidFill>
              <a:schemeClr val="dk1"/>
            </a:solidFill>
            <a:effectLst/>
            <a:latin typeface="+mn-lt"/>
            <a:ea typeface="+mn-ea"/>
            <a:cs typeface="+mn-cs"/>
          </a:endParaRPr>
        </a:p>
        <a:p>
          <a:r>
            <a:rPr lang="en-US" sz="1100">
              <a:solidFill>
                <a:schemeClr val="dk1"/>
              </a:solidFill>
              <a:effectLst/>
              <a:latin typeface="+mn-lt"/>
              <a:ea typeface="+mn-ea"/>
              <a:cs typeface="+mn-cs"/>
            </a:rPr>
            <a:t>The Excel Data Model, described in another topic in this tutorial, lets you relate tables of data much like relational database software has been doing for decades, but now it is done entirely inside Excel. The current topic discusses Power Pivot, arguably</a:t>
          </a:r>
          <a:r>
            <a:rPr lang="en-US" sz="1100" baseline="0">
              <a:solidFill>
                <a:schemeClr val="dk1"/>
              </a:solidFill>
              <a:effectLst/>
              <a:latin typeface="+mn-lt"/>
              <a:ea typeface="+mn-ea"/>
              <a:cs typeface="+mn-cs"/>
            </a:rPr>
            <a:t> the most popular component of the Power BI suite</a:t>
          </a:r>
          <a:r>
            <a:rPr lang="en-US" sz="1100">
              <a:solidFill>
                <a:schemeClr val="dk1"/>
              </a:solidFill>
              <a:effectLst/>
              <a:latin typeface="+mn-lt"/>
              <a:ea typeface="+mn-ea"/>
              <a:cs typeface="+mn-cs"/>
            </a:rPr>
            <a:t>. Power Pivot, as the name suggests, is related to pivot tables, but Power Pivot is more flexible and provides more powerful tools than normal pivot table tools. In part, it is </a:t>
          </a:r>
          <a:r>
            <a:rPr lang="en-US" sz="1100" baseline="0">
              <a:solidFill>
                <a:schemeClr val="dk1"/>
              </a:solidFill>
              <a:effectLst/>
              <a:latin typeface="+mn-lt"/>
              <a:ea typeface="+mn-ea"/>
              <a:cs typeface="+mn-cs"/>
            </a:rPr>
            <a:t>a front end, or user interface, for working with the Data Model, but it is much more. You can build pivot tables from a Data Model </a:t>
          </a:r>
          <a:r>
            <a:rPr lang="en-US" sz="1100" i="1" baseline="0">
              <a:solidFill>
                <a:schemeClr val="dk1"/>
              </a:solidFill>
              <a:effectLst/>
              <a:latin typeface="+mn-lt"/>
              <a:ea typeface="+mn-ea"/>
              <a:cs typeface="+mn-cs"/>
            </a:rPr>
            <a:t>without </a:t>
          </a:r>
          <a:r>
            <a:rPr lang="en-US" sz="1100" i="0" baseline="0">
              <a:solidFill>
                <a:schemeClr val="dk1"/>
              </a:solidFill>
              <a:effectLst/>
              <a:latin typeface="+mn-lt"/>
              <a:ea typeface="+mn-ea"/>
              <a:cs typeface="+mn-cs"/>
            </a:rPr>
            <a:t>using Power Pivot, but Power Pivot makes the process easier and it provides many advanced options.</a:t>
          </a:r>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Power Pivot does not ship with all versions of Office</a:t>
          </a:r>
          <a:r>
            <a:rPr lang="en-US" sz="1100" i="0" baseline="0">
              <a:solidFill>
                <a:schemeClr val="dk1"/>
              </a:solidFill>
              <a:effectLst/>
              <a:latin typeface="+mn-lt"/>
              <a:ea typeface="+mn-ea"/>
              <a:cs typeface="+mn-cs"/>
            </a:rPr>
            <a:t>. At least for Office 2016, you need the Professional Plus version or higher. And even if you have Power Pivot, it is an add-in that you need to load. </a:t>
          </a:r>
          <a:r>
            <a:rPr lang="en-US" sz="1100">
              <a:solidFill>
                <a:schemeClr val="dk1"/>
              </a:solidFill>
              <a:effectLst/>
              <a:latin typeface="+mn-lt"/>
              <a:ea typeface="+mn-ea"/>
              <a:cs typeface="+mn-cs"/>
            </a:rPr>
            <a:t>To do so, make sure the Developer tab is visible. (If it isn't, right-click a ribbon, select Customize the Ribbon, and check the Developer item in the right</a:t>
          </a:r>
          <a:r>
            <a:rPr lang="en-US" sz="1100" baseline="0">
              <a:solidFill>
                <a:schemeClr val="dk1"/>
              </a:solidFill>
              <a:effectLst/>
              <a:latin typeface="+mn-lt"/>
              <a:ea typeface="+mn-ea"/>
              <a:cs typeface="+mn-cs"/>
            </a:rPr>
            <a:t> pane of the </a:t>
          </a:r>
          <a:r>
            <a:rPr lang="en-US" sz="1100">
              <a:solidFill>
                <a:schemeClr val="dk1"/>
              </a:solidFill>
              <a:effectLst/>
              <a:latin typeface="+mn-lt"/>
              <a:ea typeface="+mn-ea"/>
              <a:cs typeface="+mn-cs"/>
            </a:rPr>
            <a:t>resulting Customize dialog box.)</a:t>
          </a:r>
          <a:r>
            <a:rPr lang="en-US" sz="1100" baseline="0">
              <a:solidFill>
                <a:schemeClr val="dk1"/>
              </a:solidFill>
              <a:effectLst/>
              <a:latin typeface="+mn-lt"/>
              <a:ea typeface="+mn-ea"/>
              <a:cs typeface="+mn-cs"/>
            </a:rPr>
            <a:t> </a:t>
          </a:r>
          <a:r>
            <a:rPr lang="en-US" sz="1100" i="0" baseline="0">
              <a:solidFill>
                <a:schemeClr val="dk1"/>
              </a:solidFill>
              <a:effectLst/>
              <a:latin typeface="+mn-lt"/>
              <a:ea typeface="+mn-ea"/>
              <a:cs typeface="+mn-cs"/>
            </a:rPr>
            <a:t> Then check the Power Pivot item in the COM add-ins list. (If this item is not in your list, then your version of Office does not include Power Pivot.) Once Power Pivot is loaded, you will see a Power Pivot tab with the associated ribbon shown to the right.</a:t>
          </a:r>
        </a:p>
        <a:p>
          <a:endParaRPr lang="en-US" sz="1100" i="0" baseline="0">
            <a:solidFill>
              <a:schemeClr val="dk1"/>
            </a:solidFill>
            <a:effectLst/>
            <a:latin typeface="+mn-lt"/>
            <a:ea typeface="+mn-ea"/>
            <a:cs typeface="+mn-cs"/>
          </a:endParaRPr>
        </a:p>
        <a:p>
          <a:r>
            <a:rPr lang="en-US" sz="1100" i="0" baseline="0">
              <a:solidFill>
                <a:schemeClr val="dk1"/>
              </a:solidFill>
              <a:effectLst/>
              <a:latin typeface="+mn-lt"/>
              <a:ea typeface="+mn-ea"/>
              <a:cs typeface="+mn-cs"/>
            </a:rPr>
            <a:t>Probably your first question is how the Data Model and Power Pivot benefit you. Here are the main benefits:</a:t>
          </a:r>
        </a:p>
        <a:p>
          <a:endParaRPr lang="en-US" sz="1100" i="0" baseline="0">
            <a:solidFill>
              <a:schemeClr val="dk1"/>
            </a:solidFill>
            <a:effectLst/>
            <a:latin typeface="+mn-lt"/>
            <a:ea typeface="+mn-ea"/>
            <a:cs typeface="+mn-cs"/>
          </a:endParaRPr>
        </a:p>
        <a:p>
          <a:r>
            <a:rPr lang="en-US" sz="1100" i="0" baseline="0">
              <a:solidFill>
                <a:schemeClr val="dk1"/>
              </a:solidFill>
              <a:effectLst/>
              <a:latin typeface="+mn-lt"/>
              <a:ea typeface="+mn-ea"/>
              <a:cs typeface="+mn-cs"/>
            </a:rPr>
            <a:t>1. The Data Model and/or Power Pivot let you merge data from multiple tables without using database software or VLOOKUPs within Excel. As the Data Model topic in this tutorial indicates, it is now easy to manage relationships across tables by using primary and foreign keys, all within Excel.</a:t>
          </a:r>
        </a:p>
        <a:p>
          <a:endParaRPr lang="en-US" sz="1100" i="0" baseline="0">
            <a:solidFill>
              <a:schemeClr val="dk1"/>
            </a:solidFill>
            <a:effectLst/>
            <a:latin typeface="+mn-lt"/>
            <a:ea typeface="+mn-ea"/>
            <a:cs typeface="+mn-cs"/>
          </a:endParaRPr>
        </a:p>
        <a:p>
          <a:r>
            <a:rPr lang="en-US" sz="1100" i="0" baseline="0">
              <a:solidFill>
                <a:schemeClr val="dk1"/>
              </a:solidFill>
              <a:effectLst/>
              <a:latin typeface="+mn-lt"/>
              <a:ea typeface="+mn-ea"/>
              <a:cs typeface="+mn-cs"/>
            </a:rPr>
            <a:t>2. The Data Model and/or Power Pivot enable you to base a pivot table on huge tables with millions of rows. They are limited only by the 2GB maximum file size for a workbook and your computer's available memory.</a:t>
          </a:r>
        </a:p>
        <a:p>
          <a:endParaRPr lang="en-US" sz="1100" i="0" baseline="0">
            <a:solidFill>
              <a:schemeClr val="dk1"/>
            </a:solidFill>
            <a:effectLst/>
            <a:latin typeface="+mn-lt"/>
            <a:ea typeface="+mn-ea"/>
            <a:cs typeface="+mn-cs"/>
          </a:endParaRPr>
        </a:p>
        <a:p>
          <a:r>
            <a:rPr lang="en-US" sz="1100" i="0" baseline="0">
              <a:solidFill>
                <a:schemeClr val="dk1"/>
              </a:solidFill>
              <a:effectLst/>
              <a:latin typeface="+mn-lt"/>
              <a:ea typeface="+mn-ea"/>
              <a:cs typeface="+mn-cs"/>
            </a:rPr>
            <a:t>3. With Power Pivot, you can create measures with the DAX (Data Analysis Expressions) language. This is probably the most difficult part of Power Pivot to master, but it is worth the effort. Measures with DAX provide </a:t>
          </a:r>
          <a:r>
            <a:rPr lang="en-US" sz="1100" i="1" baseline="0">
              <a:solidFill>
                <a:schemeClr val="dk1"/>
              </a:solidFill>
              <a:effectLst/>
              <a:latin typeface="+mn-lt"/>
              <a:ea typeface="+mn-ea"/>
              <a:cs typeface="+mn-cs"/>
            </a:rPr>
            <a:t>many</a:t>
          </a:r>
          <a:r>
            <a:rPr lang="en-US" sz="1100" i="0" baseline="0">
              <a:solidFill>
                <a:schemeClr val="dk1"/>
              </a:solidFill>
              <a:effectLst/>
              <a:latin typeface="+mn-lt"/>
              <a:ea typeface="+mn-ea"/>
              <a:cs typeface="+mn-cs"/>
            </a:rPr>
            <a:t> more possibilities than regular pivot table calculated fields, and they can be extremely powerful. (Note: Microsoft has gone back and forth on the terminology. The original term used was "measures." Then in Excel 2013, they were renamed "calculated fields." Now with Excel 2016, the original term "measures" is back, and most analysts are glad to see it. In addition, Microsoft finally had the sense to put a space between Power and Pivot!)</a:t>
          </a:r>
        </a:p>
        <a:p>
          <a:endParaRPr lang="en-US" sz="1100" i="0" baseline="0">
            <a:solidFill>
              <a:schemeClr val="dk1"/>
            </a:solidFill>
            <a:effectLst/>
            <a:latin typeface="+mn-lt"/>
            <a:ea typeface="+mn-ea"/>
            <a:cs typeface="+mn-cs"/>
          </a:endParaRPr>
        </a:p>
        <a:p>
          <a:r>
            <a:rPr lang="en-US" sz="1100">
              <a:solidFill>
                <a:schemeClr val="dk1"/>
              </a:solidFill>
              <a:effectLst/>
              <a:latin typeface="+mn-lt"/>
              <a:ea typeface="+mn-ea"/>
              <a:cs typeface="+mn-cs"/>
            </a:rPr>
            <a:t>The rest of this</a:t>
          </a:r>
          <a:r>
            <a:rPr lang="en-US" sz="1100" baseline="0">
              <a:solidFill>
                <a:schemeClr val="dk1"/>
              </a:solidFill>
              <a:effectLst/>
              <a:latin typeface="+mn-lt"/>
              <a:ea typeface="+mn-ea"/>
              <a:cs typeface="+mn-cs"/>
            </a:rPr>
            <a:t> explanation assumes that you </a:t>
          </a:r>
          <a:r>
            <a:rPr lang="en-US" sz="1100" i="1" baseline="0">
              <a:solidFill>
                <a:schemeClr val="dk1"/>
              </a:solidFill>
              <a:effectLst/>
              <a:latin typeface="+mn-lt"/>
              <a:ea typeface="+mn-ea"/>
              <a:cs typeface="+mn-cs"/>
            </a:rPr>
            <a:t>do </a:t>
          </a:r>
          <a:r>
            <a:rPr lang="en-US" sz="1100" i="0" baseline="0">
              <a:solidFill>
                <a:schemeClr val="dk1"/>
              </a:solidFill>
              <a:effectLst/>
              <a:latin typeface="+mn-lt"/>
              <a:ea typeface="+mn-ea"/>
              <a:cs typeface="+mn-cs"/>
            </a:rPr>
            <a:t>have Power Pivot and that it is loaded. </a:t>
          </a:r>
          <a:r>
            <a:rPr lang="en-US" sz="1100">
              <a:solidFill>
                <a:schemeClr val="dk1"/>
              </a:solidFill>
              <a:effectLst/>
              <a:latin typeface="+mn-lt"/>
              <a:ea typeface="+mn-ea"/>
              <a:cs typeface="+mn-cs"/>
            </a:rPr>
            <a:t>Now</a:t>
          </a:r>
          <a:r>
            <a:rPr lang="en-US" sz="1100" baseline="0">
              <a:solidFill>
                <a:schemeClr val="dk1"/>
              </a:solidFill>
              <a:effectLst/>
              <a:latin typeface="+mn-lt"/>
              <a:ea typeface="+mn-ea"/>
              <a:cs typeface="+mn-cs"/>
            </a:rPr>
            <a:t> you are ready to get started. Because the procedure requires quite a few steps, only a brief discussion of the procedure is given here. </a:t>
          </a:r>
        </a:p>
        <a:p>
          <a:endParaRPr lang="en-US" sz="1100" baseline="0">
            <a:solidFill>
              <a:schemeClr val="dk1"/>
            </a:solidFill>
            <a:effectLst/>
            <a:latin typeface="+mn-lt"/>
            <a:ea typeface="+mn-ea"/>
            <a:cs typeface="+mn-cs"/>
          </a:endParaRPr>
        </a:p>
        <a:p>
          <a:r>
            <a:rPr lang="en-US">
              <a:effectLst/>
            </a:rPr>
            <a:t>As shown to the right, there is a Manage button on the Power Pivot ribbon. You use this to open a Power Pivot window, which is basically a backstage</a:t>
          </a:r>
          <a:r>
            <a:rPr lang="en-US" baseline="0">
              <a:effectLst/>
            </a:rPr>
            <a:t> view for managing your Data Model, a set of tables in Excel that will eventually be related. If you have used Access, the Power Pivot window will look fairly familiar. (See the two screenshots to the right.) It allows you to view, create, and manage relationships between tables. That is, it enables you to manage your Data Model in an intuitive manner. Then back in Excel or in the Power Pivot window, you can build pivot tables from the data in your Data Model in the usual way. </a:t>
          </a:r>
        </a:p>
        <a:p>
          <a:endParaRPr lang="en-US" baseline="0">
            <a:effectLst/>
          </a:endParaRPr>
        </a:p>
        <a:p>
          <a:r>
            <a:rPr lang="en-US" baseline="0">
              <a:effectLst/>
            </a:rPr>
            <a:t>Two important possibilities in the Power Pivot window are worth mentioning. First, as discussed earlier, you can create </a:t>
          </a:r>
          <a:r>
            <a:rPr lang="en-US" b="1" baseline="0">
              <a:effectLst/>
            </a:rPr>
            <a:t>measures </a:t>
          </a:r>
          <a:r>
            <a:rPr lang="en-US" b="0" baseline="0">
              <a:effectLst/>
            </a:rPr>
            <a:t>with </a:t>
          </a:r>
          <a:r>
            <a:rPr lang="en-US" baseline="0">
              <a:effectLst/>
            </a:rPr>
            <a:t>the new DAX language. For example, given SalesAmount, TotalCost, and ReturnAmount fields, you can create a measure called Profit with the formula </a:t>
          </a:r>
          <a:r>
            <a:rPr lang="en-US" b="1" baseline="0">
              <a:effectLst/>
            </a:rPr>
            <a:t>=SUM([SalesAmount])-SUM([TotalCost])-SUM([ReturnAmount])</a:t>
          </a:r>
          <a:r>
            <a:rPr lang="en-US" baseline="0">
              <a:effectLst/>
            </a:rPr>
            <a:t>, where the square brackets are required. Then Profit can be used in a pivot table. Actually, if you drag an existing field like SalesAmount to the Values area of a pivot table, an implicit measure, SUM([SalesAmount]), is created, so that SalesAmount is summarized by the Sum function. Fortunately, you can create other </a:t>
          </a:r>
          <a:r>
            <a:rPr lang="en-US" i="1" baseline="0">
              <a:effectLst/>
            </a:rPr>
            <a:t>explicit </a:t>
          </a:r>
          <a:r>
            <a:rPr lang="en-US" i="0" baseline="0">
              <a:effectLst/>
            </a:rPr>
            <a:t>measures, like the Profit measure just described, for summarizing in a pivot table.</a:t>
          </a:r>
          <a:endParaRPr lang="en-US" baseline="0">
            <a:effectLst/>
          </a:endParaRPr>
        </a:p>
        <a:p>
          <a:endParaRPr lang="en-US" baseline="0">
            <a:effectLst/>
          </a:endParaRPr>
        </a:p>
        <a:p>
          <a:r>
            <a:rPr lang="en-US" baseline="0">
              <a:effectLst/>
            </a:rPr>
            <a:t>Second, you can create </a:t>
          </a:r>
          <a:r>
            <a:rPr lang="en-US" b="1" baseline="0">
              <a:effectLst/>
            </a:rPr>
            <a:t>hierarchies</a:t>
          </a:r>
          <a:r>
            <a:rPr lang="en-US" b="0" baseline="0">
              <a:effectLst/>
            </a:rPr>
            <a:t>, such as the hierarchy ProductCategory, ProductSubcategory, ProductName for products, or Year, Quarter, Month, Day for dates. Then you can add these hierarchies to the Rows or Columns area of a pivot table, which allows you to drill down for insightful information. Fortunately, this is very easy to do.</a:t>
          </a:r>
        </a:p>
        <a:p>
          <a:endParaRPr lang="en-US" b="0" baseline="0">
            <a:effectLst/>
          </a:endParaRPr>
        </a:p>
        <a:p>
          <a:r>
            <a:rPr lang="en-US" b="0" baseline="0">
              <a:effectLst/>
            </a:rPr>
            <a:t>Again, this discussion only scratches the surface of what you can do with Power Pivot and its powerful DAX language. To learn more, you should search for discussions on the Web or read one of the recent books on Power Pivot. This will be time well spent because the skills you will learn are becoming increasingly valuable in the business world.</a:t>
          </a:r>
        </a:p>
      </xdr:txBody>
    </xdr:sp>
    <xdr:clientData/>
  </xdr:absoluteAnchor>
  <xdr:oneCellAnchor>
    <xdr:from>
      <xdr:col>10</xdr:col>
      <xdr:colOff>0</xdr:colOff>
      <xdr:row>3</xdr:row>
      <xdr:rowOff>0</xdr:rowOff>
    </xdr:from>
    <xdr:ext cx="1352550" cy="876300"/>
    <xdr:pic>
      <xdr:nvPicPr>
        <xdr:cNvPr id="4" name="Picture 3">
          <a:extLst>
            <a:ext uri="{FF2B5EF4-FFF2-40B4-BE49-F238E27FC236}">
              <a16:creationId xmlns:a16="http://schemas.microsoft.com/office/drawing/2014/main" id="{00000000-0008-0000-4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0" y="571500"/>
          <a:ext cx="1352550" cy="876300"/>
        </a:xfrm>
        <a:prstGeom prst="rect">
          <a:avLst/>
        </a:prstGeom>
      </xdr:spPr>
    </xdr:pic>
    <xdr:clientData/>
  </xdr:oneCellAnchor>
  <xdr:oneCellAnchor>
    <xdr:from>
      <xdr:col>10</xdr:col>
      <xdr:colOff>0</xdr:colOff>
      <xdr:row>9</xdr:row>
      <xdr:rowOff>0</xdr:rowOff>
    </xdr:from>
    <xdr:ext cx="5781675" cy="2466975"/>
    <xdr:pic>
      <xdr:nvPicPr>
        <xdr:cNvPr id="5" name="Picture 4">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0" y="1714500"/>
          <a:ext cx="5781675" cy="2466975"/>
        </a:xfrm>
        <a:prstGeom prst="rect">
          <a:avLst/>
        </a:prstGeom>
      </xdr:spPr>
    </xdr:pic>
    <xdr:clientData/>
  </xdr:oneCellAnchor>
  <xdr:oneCellAnchor>
    <xdr:from>
      <xdr:col>10</xdr:col>
      <xdr:colOff>0</xdr:colOff>
      <xdr:row>24</xdr:row>
      <xdr:rowOff>0</xdr:rowOff>
    </xdr:from>
    <xdr:ext cx="4010025" cy="847725"/>
    <xdr:pic>
      <xdr:nvPicPr>
        <xdr:cNvPr id="6" name="Picture 5">
          <a:extLst>
            <a:ext uri="{FF2B5EF4-FFF2-40B4-BE49-F238E27FC236}">
              <a16:creationId xmlns:a16="http://schemas.microsoft.com/office/drawing/2014/main" id="{00000000-0008-0000-4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00" y="4572000"/>
          <a:ext cx="4010025" cy="847725"/>
        </a:xfrm>
        <a:prstGeom prst="rect">
          <a:avLst/>
        </a:prstGeom>
        <a:ln>
          <a:solidFill>
            <a:sysClr val="windowText" lastClr="000000"/>
          </a:solidFill>
        </a:ln>
      </xdr:spPr>
    </xdr:pic>
    <xdr:clientData/>
  </xdr:oneCellAnchor>
  <xdr:oneCellAnchor>
    <xdr:from>
      <xdr:col>10</xdr:col>
      <xdr:colOff>0</xdr:colOff>
      <xdr:row>30</xdr:row>
      <xdr:rowOff>0</xdr:rowOff>
    </xdr:from>
    <xdr:ext cx="5993027" cy="4572000"/>
    <xdr:pic>
      <xdr:nvPicPr>
        <xdr:cNvPr id="7" name="Picture 6">
          <a:extLst>
            <a:ext uri="{FF2B5EF4-FFF2-40B4-BE49-F238E27FC236}">
              <a16:creationId xmlns:a16="http://schemas.microsoft.com/office/drawing/2014/main" id="{00000000-0008-0000-4E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0" y="5715000"/>
          <a:ext cx="5993027" cy="4572000"/>
        </a:xfrm>
        <a:prstGeom prst="rect">
          <a:avLst/>
        </a:prstGeom>
      </xdr:spPr>
    </xdr:pic>
    <xdr:clientData/>
  </xdr:oneCellAnchor>
  <xdr:oneCellAnchor>
    <xdr:from>
      <xdr:col>10</xdr:col>
      <xdr:colOff>1</xdr:colOff>
      <xdr:row>56</xdr:row>
      <xdr:rowOff>0</xdr:rowOff>
    </xdr:from>
    <xdr:ext cx="7503297" cy="4572000"/>
    <xdr:pic>
      <xdr:nvPicPr>
        <xdr:cNvPr id="8" name="Picture 7">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96001" y="10668000"/>
          <a:ext cx="7503297" cy="4572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6349</xdr:colOff>
      <xdr:row>34</xdr:row>
      <xdr:rowOff>180975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38125" y="381000"/>
          <a:ext cx="4730749" cy="6276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Excel Options </a:t>
          </a:r>
        </a:p>
        <a:p>
          <a:endParaRPr lang="en-US" sz="1100">
            <a:solidFill>
              <a:srgbClr val="000000"/>
            </a:solidFill>
          </a:endParaRPr>
        </a:p>
        <a:p>
          <a:r>
            <a:rPr lang="en-US" sz="1100">
              <a:solidFill>
                <a:srgbClr val="000000"/>
              </a:solidFill>
            </a:rPr>
            <a:t>Excel</a:t>
          </a:r>
          <a:r>
            <a:rPr lang="en-US" sz="1100" baseline="0">
              <a:solidFill>
                <a:srgbClr val="000000"/>
              </a:solidFill>
            </a:rPr>
            <a:t> has many options</a:t>
          </a:r>
          <a:r>
            <a:rPr lang="en-US" sz="1100">
              <a:solidFill>
                <a:srgbClr val="000000"/>
              </a:solidFill>
            </a:rPr>
            <a:t> for changing the software's behavior. To get to it, click the File</a:t>
          </a:r>
          <a:r>
            <a:rPr lang="en-US" sz="1100" baseline="0">
              <a:solidFill>
                <a:srgbClr val="000000"/>
              </a:solidFill>
            </a:rPr>
            <a:t> </a:t>
          </a:r>
          <a:r>
            <a:rPr lang="en-US" sz="1100">
              <a:solidFill>
                <a:srgbClr val="000000"/>
              </a:solidFill>
            </a:rPr>
            <a:t>button in the upper left corner of the screen and then Options.</a:t>
          </a:r>
          <a:r>
            <a:rPr lang="en-US" sz="1100" baseline="0">
              <a:solidFill>
                <a:srgbClr val="000000"/>
              </a:solidFill>
            </a:rPr>
            <a:t> </a:t>
          </a:r>
          <a:r>
            <a:rPr lang="en-US" sz="1100">
              <a:solidFill>
                <a:srgbClr val="000000"/>
              </a:solidFill>
            </a:rPr>
            <a:t>As shown to the right</a:t>
          </a:r>
          <a:r>
            <a:rPr lang="en-US" sz="1100" baseline="0">
              <a:solidFill>
                <a:srgbClr val="000000"/>
              </a:solidFill>
              <a:latin typeface="+mn-lt"/>
              <a:ea typeface="+mn-ea"/>
              <a:cs typeface="+mn-cs"/>
            </a:rPr>
            <a:t>,</a:t>
          </a:r>
          <a:r>
            <a:rPr lang="en-US" sz="1100">
              <a:solidFill>
                <a:srgbClr val="000000"/>
              </a:solidFill>
            </a:rPr>
            <a:t> you will see that the options</a:t>
          </a:r>
          <a:r>
            <a:rPr lang="en-US" sz="1100" baseline="0">
              <a:solidFill>
                <a:srgbClr val="000000"/>
              </a:solidFill>
            </a:rPr>
            <a:t> are grouped in categories: General, Formulas, and others. </a:t>
          </a:r>
          <a:r>
            <a:rPr lang="en-US" sz="1100">
              <a:solidFill>
                <a:srgbClr val="000000"/>
              </a:solidFill>
            </a:rPr>
            <a:t>You might have to hunt a while,</a:t>
          </a:r>
          <a:r>
            <a:rPr lang="en-US" sz="1100" baseline="0">
              <a:solidFill>
                <a:srgbClr val="000000"/>
              </a:solidFill>
            </a:rPr>
            <a:t> but </a:t>
          </a:r>
          <a:r>
            <a:rPr lang="en-US" sz="1100" baseline="0">
              <a:solidFill>
                <a:srgbClr val="000000"/>
              </a:solidFill>
              <a:latin typeface="+mn-lt"/>
              <a:ea typeface="+mn-ea"/>
              <a:cs typeface="+mn-cs"/>
            </a:rPr>
            <a:t>you will eventually find what you are looking for among the </a:t>
          </a:r>
          <a:r>
            <a:rPr lang="en-US" sz="1100" baseline="0">
              <a:solidFill>
                <a:srgbClr val="000000"/>
              </a:solidFill>
            </a:rPr>
            <a:t>large number of options available</a:t>
          </a:r>
          <a:r>
            <a:rPr lang="en-US" sz="1100">
              <a:solidFill>
                <a:srgbClr val="000000"/>
              </a:solidFill>
            </a:rPr>
            <a:t>.</a:t>
          </a:r>
        </a:p>
        <a:p>
          <a:endParaRPr lang="en-US" sz="1100">
            <a:solidFill>
              <a:srgbClr val="000000"/>
            </a:solidFill>
          </a:endParaRPr>
        </a:p>
        <a:p>
          <a:r>
            <a:rPr lang="en-US" sz="1100">
              <a:solidFill>
                <a:srgbClr val="000000"/>
              </a:solidFill>
            </a:rPr>
            <a:t>Try it! Under the General group, change the default number of worksheets in a new file from 3 to 1. (Why have 3 when you usually need only 1? If you need more, you</a:t>
          </a:r>
          <a:r>
            <a:rPr lang="en-US" sz="1100" baseline="0">
              <a:solidFill>
                <a:srgbClr val="000000"/>
              </a:solidFill>
            </a:rPr>
            <a:t> can always add them. Note that Microsoft seems to have changed the default to 1 in Excel 2016.)</a:t>
          </a:r>
        </a:p>
        <a:p>
          <a:endParaRPr lang="en-US" sz="1100" baseline="0">
            <a:solidFill>
              <a:srgbClr val="000000"/>
            </a:solidFill>
          </a:endParaRPr>
        </a:p>
        <a:p>
          <a:r>
            <a:rPr lang="en-US" sz="1100" baseline="0">
              <a:solidFill>
                <a:srgbClr val="000000"/>
              </a:solidFill>
            </a:rPr>
            <a:t>Try it! Under the Advanced group, the first Editing option lets you choose the direction you want the cursor to move when you press Enter. Change it to the direction you prefer.</a:t>
          </a:r>
        </a:p>
        <a:p>
          <a:endParaRPr lang="en-US" sz="1100" baseline="0">
            <a:solidFill>
              <a:srgbClr val="000000"/>
            </a:solidFill>
          </a:endParaRPr>
        </a:p>
        <a:p>
          <a:r>
            <a:rPr lang="en-US" sz="1100" baseline="0">
              <a:solidFill>
                <a:srgbClr val="000000"/>
              </a:solidFill>
            </a:rPr>
            <a:t>Try it! Excel makes some automatic changes for you when you type certain characters. For example, if you type (c), it automatically changes this to a copyright symbol. If you find this annoying, you can change it through the AutoCorrect Options button in the Proofing group. Similarly, add an abbreviation for your name or company through AutoCorrect Options so that whenever you type the abbreviation, the full name appears.</a:t>
          </a:r>
        </a:p>
        <a:p>
          <a:endParaRPr lang="en-US" sz="1100" baseline="0">
            <a:solidFill>
              <a:srgbClr val="000000"/>
            </a:solidFill>
          </a:endParaRPr>
        </a:p>
        <a:p>
          <a:r>
            <a:rPr lang="en-US" sz="1100" baseline="0">
              <a:solidFill>
                <a:srgbClr val="000000"/>
              </a:solidFill>
            </a:rPr>
            <a:t>Note that most of the options are for Excel as a whole, not for any particular workbooks or worksheets you might have open. However, there are a few that are workbook-specific or worksheet-specific. For example, in the Advanced group, there are two sets of options, "Display options for this workbook" and "Display options for this worksheet" that can be varied from one workbook or worksheet to another. </a:t>
          </a:r>
        </a:p>
      </xdr:txBody>
    </xdr:sp>
    <xdr:clientData/>
  </xdr:twoCellAnchor>
  <xdr:twoCellAnchor>
    <xdr:from>
      <xdr:col>1</xdr:col>
      <xdr:colOff>0</xdr:colOff>
      <xdr:row>2</xdr:row>
      <xdr:rowOff>0</xdr:rowOff>
    </xdr:from>
    <xdr:to>
      <xdr:col>9</xdr:col>
      <xdr:colOff>6349</xdr:colOff>
      <xdr:row>12</xdr:row>
      <xdr:rowOff>85725</xdr:rowOff>
    </xdr:to>
    <xdr:sp macro="" textlink="">
      <xdr:nvSpPr>
        <xdr:cNvPr id="3" name="SummaryBox" hidden="1">
          <a:extLst>
            <a:ext uri="{FF2B5EF4-FFF2-40B4-BE49-F238E27FC236}">
              <a16:creationId xmlns:a16="http://schemas.microsoft.com/office/drawing/2014/main" id="{00000000-0008-0000-0700-000003000000}"/>
            </a:ext>
          </a:extLst>
        </xdr:cNvPr>
        <xdr:cNvSpPr txBox="1"/>
      </xdr:nvSpPr>
      <xdr:spPr>
        <a:xfrm>
          <a:off x="238125" y="381000"/>
          <a:ext cx="4730749" cy="1990725"/>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Summary</a:t>
          </a:r>
        </a:p>
        <a:p>
          <a:endParaRPr lang="en-US" sz="1100">
            <a:solidFill>
              <a:srgbClr val="000000"/>
            </a:solidFill>
          </a:endParaRPr>
        </a:p>
        <a:p>
          <a:r>
            <a:rPr lang="en-US" sz="1100">
              <a:solidFill>
                <a:srgbClr val="000000"/>
              </a:solidFill>
            </a:rPr>
            <a:t>T</a:t>
          </a:r>
          <a:r>
            <a:rPr lang="en-US" sz="1100" baseline="0">
              <a:solidFill>
                <a:srgbClr val="000000"/>
              </a:solidFill>
            </a:rPr>
            <a:t>he Options dialog box is where you go to view or change a variety of Excel settings, such as the number of worksheets that appear in a new workbook, the direction the selection moves when you press Enter, AutoCorrect options, and many others.</a:t>
          </a:r>
        </a:p>
        <a:p>
          <a:endParaRPr lang="en-US" sz="1100" baseline="0">
            <a:solidFill>
              <a:srgbClr val="000000"/>
            </a:solidFill>
          </a:endParaRPr>
        </a:p>
        <a:p>
          <a:r>
            <a:rPr lang="en-US" sz="1100" baseline="0">
              <a:solidFill>
                <a:srgbClr val="000000"/>
              </a:solidFill>
            </a:rPr>
            <a:t>You get to the Options dialog box from the Office button in Excel 2007, or from the File button starting in Excel 2010.</a:t>
          </a:r>
        </a:p>
      </xdr:txBody>
    </xdr:sp>
    <xdr:clientData/>
  </xdr:twoCellAnchor>
  <xdr:twoCellAnchor editAs="oneCell">
    <xdr:from>
      <xdr:col>10</xdr:col>
      <xdr:colOff>0</xdr:colOff>
      <xdr:row>2</xdr:row>
      <xdr:rowOff>0</xdr:rowOff>
    </xdr:from>
    <xdr:to>
      <xdr:col>21</xdr:col>
      <xdr:colOff>257175</xdr:colOff>
      <xdr:row>30</xdr:row>
      <xdr:rowOff>173095</xdr:rowOff>
    </xdr:to>
    <xdr:pic>
      <xdr:nvPicPr>
        <xdr:cNvPr id="4" name="Picture 3" descr="C:\Users\Chris\Dropbox\ExcelNow\Images\ExcelOptions2013.gif">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3075" y="381000"/>
          <a:ext cx="6753225" cy="5507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0.xml><?xml version="1.0" encoding="utf-8"?>
<xdr:wsDr xmlns:xdr="http://schemas.openxmlformats.org/drawingml/2006/spreadsheetDrawing" xmlns:a="http://schemas.openxmlformats.org/drawingml/2006/main">
  <xdr:absoluteAnchor>
    <xdr:pos x="238125" y="381001"/>
    <xdr:ext cx="5095876" cy="7581899"/>
    <xdr:sp macro="" textlink="">
      <xdr:nvSpPr>
        <xdr:cNvPr id="2" name="TextBox 1">
          <a:extLst>
            <a:ext uri="{FF2B5EF4-FFF2-40B4-BE49-F238E27FC236}">
              <a16:creationId xmlns:a16="http://schemas.microsoft.com/office/drawing/2014/main" id="{00000000-0008-0000-4F00-000002000000}"/>
            </a:ext>
          </a:extLst>
        </xdr:cNvPr>
        <xdr:cNvSpPr txBox="1"/>
      </xdr:nvSpPr>
      <xdr:spPr>
        <a:xfrm>
          <a:off x="238125" y="381001"/>
          <a:ext cx="5095876" cy="758189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u="none" strike="noStrike">
              <a:solidFill>
                <a:schemeClr val="dk1"/>
              </a:solidFill>
              <a:effectLst/>
              <a:latin typeface="+mn-lt"/>
              <a:ea typeface="+mn-ea"/>
              <a:cs typeface="+mn-cs"/>
            </a:rPr>
            <a:t>Power View</a:t>
          </a:r>
        </a:p>
        <a:p>
          <a:endParaRPr lang="en-US" sz="1100" b="0" baseline="0">
            <a:solidFill>
              <a:schemeClr val="dk1"/>
            </a:solidFill>
            <a:effectLst/>
            <a:latin typeface="+mn-lt"/>
            <a:ea typeface="+mn-ea"/>
            <a:cs typeface="+mn-cs"/>
          </a:endParaRPr>
        </a:p>
        <a:p>
          <a:r>
            <a:rPr lang="en-US" sz="1100">
              <a:solidFill>
                <a:schemeClr val="dk1"/>
              </a:solidFill>
              <a:effectLst/>
              <a:latin typeface="+mn-lt"/>
              <a:ea typeface="+mn-ea"/>
              <a:cs typeface="+mn-cs"/>
            </a:rPr>
            <a:t>Power View is an add-in in the Power BI suite that lets you create quick but insightful reports based on data in a Data Model.</a:t>
          </a:r>
        </a:p>
        <a:p>
          <a:endParaRPr lang="en-US" sz="110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Power View does not ship with all versions of Office</a:t>
          </a:r>
          <a:r>
            <a:rPr lang="en-US" sz="1100" i="0" baseline="0">
              <a:solidFill>
                <a:schemeClr val="dk1"/>
              </a:solidFill>
              <a:effectLst/>
              <a:latin typeface="+mn-lt"/>
              <a:ea typeface="+mn-ea"/>
              <a:cs typeface="+mn-cs"/>
            </a:rPr>
            <a:t>. At least for Office 2016, you need the Professional Plus version or higher. And even if you have Power View, it is an add-in that you need to load. </a:t>
          </a:r>
          <a:r>
            <a:rPr lang="en-US" sz="1100">
              <a:solidFill>
                <a:schemeClr val="dk1"/>
              </a:solidFill>
              <a:effectLst/>
              <a:latin typeface="+mn-lt"/>
              <a:ea typeface="+mn-ea"/>
              <a:cs typeface="+mn-cs"/>
            </a:rPr>
            <a:t>To do so, make sure the Developer tab is visible. (If it isn't, right-click a ribbon, select Customize the Ribbon, and check the Developer item in the right</a:t>
          </a:r>
          <a:r>
            <a:rPr lang="en-US" sz="1100" baseline="0">
              <a:solidFill>
                <a:schemeClr val="dk1"/>
              </a:solidFill>
              <a:effectLst/>
              <a:latin typeface="+mn-lt"/>
              <a:ea typeface="+mn-ea"/>
              <a:cs typeface="+mn-cs"/>
            </a:rPr>
            <a:t> pane of the </a:t>
          </a:r>
          <a:r>
            <a:rPr lang="en-US" sz="1100">
              <a:solidFill>
                <a:schemeClr val="dk1"/>
              </a:solidFill>
              <a:effectLst/>
              <a:latin typeface="+mn-lt"/>
              <a:ea typeface="+mn-ea"/>
              <a:cs typeface="+mn-cs"/>
            </a:rPr>
            <a:t>resulting Customize dialog box.)</a:t>
          </a:r>
          <a:r>
            <a:rPr lang="en-US" sz="1100" baseline="0">
              <a:solidFill>
                <a:schemeClr val="dk1"/>
              </a:solidFill>
              <a:effectLst/>
              <a:latin typeface="+mn-lt"/>
              <a:ea typeface="+mn-ea"/>
              <a:cs typeface="+mn-cs"/>
            </a:rPr>
            <a:t> </a:t>
          </a:r>
          <a:r>
            <a:rPr lang="en-US" sz="1100" i="0" baseline="0">
              <a:solidFill>
                <a:schemeClr val="dk1"/>
              </a:solidFill>
              <a:effectLst/>
              <a:latin typeface="+mn-lt"/>
              <a:ea typeface="+mn-ea"/>
              <a:cs typeface="+mn-cs"/>
            </a:rPr>
            <a:t> Then check the Power View item in the COM add-ins list. (If this item is not in your list, then your version of Office does not include Power View.) </a:t>
          </a:r>
        </a:p>
        <a:p>
          <a:pPr marL="0" marR="0" indent="0" defTabSz="914400" eaLnBrk="1" fontAlgn="auto" latinLnBrk="0" hangingPunct="1">
            <a:lnSpc>
              <a:spcPct val="100000"/>
            </a:lnSpc>
            <a:spcBef>
              <a:spcPts val="0"/>
            </a:spcBef>
            <a:spcAft>
              <a:spcPts val="0"/>
            </a:spcAft>
            <a:buClrTx/>
            <a:buSzTx/>
            <a:buFontTx/>
            <a:buNone/>
            <a:tabLst/>
            <a:defRPr/>
          </a:pPr>
          <a:endParaRPr lang="en-US" sz="110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i="0" baseline="0">
              <a:solidFill>
                <a:schemeClr val="dk1"/>
              </a:solidFill>
              <a:effectLst/>
              <a:latin typeface="+mn-lt"/>
              <a:ea typeface="+mn-ea"/>
              <a:cs typeface="+mn-cs"/>
            </a:rPr>
            <a:t>Once Power View is loaded, you </a:t>
          </a:r>
          <a:r>
            <a:rPr lang="en-US" sz="1100" i="1" baseline="0">
              <a:solidFill>
                <a:schemeClr val="dk1"/>
              </a:solidFill>
              <a:effectLst/>
              <a:latin typeface="+mn-lt"/>
              <a:ea typeface="+mn-ea"/>
              <a:cs typeface="+mn-cs"/>
            </a:rPr>
            <a:t>should</a:t>
          </a:r>
          <a:r>
            <a:rPr lang="en-US" sz="1100" i="0" baseline="0">
              <a:solidFill>
                <a:schemeClr val="dk1"/>
              </a:solidFill>
              <a:effectLst/>
              <a:latin typeface="+mn-lt"/>
              <a:ea typeface="+mn-ea"/>
              <a:cs typeface="+mn-cs"/>
            </a:rPr>
            <a:t> see a Power View item on one of the ribbons -- but you </a:t>
          </a:r>
          <a:r>
            <a:rPr lang="en-US" sz="1100" i="1" baseline="0">
              <a:solidFill>
                <a:schemeClr val="dk1"/>
              </a:solidFill>
              <a:effectLst/>
              <a:latin typeface="+mn-lt"/>
              <a:ea typeface="+mn-ea"/>
              <a:cs typeface="+mn-cs"/>
            </a:rPr>
            <a:t>don't</a:t>
          </a:r>
          <a:r>
            <a:rPr lang="en-US" sz="1100" i="0" baseline="0">
              <a:solidFill>
                <a:schemeClr val="dk1"/>
              </a:solidFill>
              <a:effectLst/>
              <a:latin typeface="+mn-lt"/>
              <a:ea typeface="+mn-ea"/>
              <a:cs typeface="+mn-cs"/>
            </a:rPr>
            <a:t>. For some reason, Microsoft deleted the Power View button that was on the Insert ribbon in Excel 2013. However, it is still available by customizing the ribbon. To do so, right-click any ribbon, select Customize the Ribbon, select </a:t>
          </a:r>
          <a:r>
            <a:rPr lang="en-US" sz="1100" b="1" i="0" baseline="0">
              <a:solidFill>
                <a:schemeClr val="dk1"/>
              </a:solidFill>
              <a:effectLst/>
              <a:latin typeface="+mn-lt"/>
              <a:ea typeface="+mn-ea"/>
              <a:cs typeface="+mn-cs"/>
            </a:rPr>
            <a:t>Insert a Power View Report</a:t>
          </a:r>
          <a:r>
            <a:rPr lang="en-US" sz="1100" i="0" baseline="0">
              <a:solidFill>
                <a:schemeClr val="dk1"/>
              </a:solidFill>
              <a:effectLst/>
              <a:latin typeface="+mn-lt"/>
              <a:ea typeface="+mn-ea"/>
              <a:cs typeface="+mn-cs"/>
            </a:rPr>
            <a:t> from the All Commands list on the left, and drag it to a ribbon (and a position on the ribbon) of your choice. I did this, adding the Power View button to the Insert ribbon (as it was in Excel 2013), as shown to the right.</a:t>
          </a:r>
          <a:endParaRPr lang="en-US">
            <a:effectLst/>
          </a:endParaRPr>
        </a:p>
        <a:p>
          <a:endParaRPr lang="en-US" sz="1100" i="0" baseline="0">
            <a:solidFill>
              <a:schemeClr val="dk1"/>
            </a:solidFill>
            <a:effectLst/>
            <a:latin typeface="+mn-lt"/>
            <a:ea typeface="+mn-ea"/>
            <a:cs typeface="+mn-cs"/>
          </a:endParaRPr>
        </a:p>
        <a:p>
          <a:r>
            <a:rPr lang="en-US" sz="1100">
              <a:solidFill>
                <a:schemeClr val="dk1"/>
              </a:solidFill>
              <a:effectLst/>
              <a:latin typeface="+mn-lt"/>
              <a:ea typeface="+mn-ea"/>
              <a:cs typeface="+mn-cs"/>
            </a:rPr>
            <a:t>The rest of this</a:t>
          </a:r>
          <a:r>
            <a:rPr lang="en-US" sz="1100" baseline="0">
              <a:solidFill>
                <a:schemeClr val="dk1"/>
              </a:solidFill>
              <a:effectLst/>
              <a:latin typeface="+mn-lt"/>
              <a:ea typeface="+mn-ea"/>
              <a:cs typeface="+mn-cs"/>
            </a:rPr>
            <a:t> explanation assumes that you </a:t>
          </a:r>
          <a:r>
            <a:rPr lang="en-US" sz="1100" i="1" baseline="0">
              <a:solidFill>
                <a:schemeClr val="dk1"/>
              </a:solidFill>
              <a:effectLst/>
              <a:latin typeface="+mn-lt"/>
              <a:ea typeface="+mn-ea"/>
              <a:cs typeface="+mn-cs"/>
            </a:rPr>
            <a:t>do </a:t>
          </a:r>
          <a:r>
            <a:rPr lang="en-US" sz="1100" i="0" baseline="0">
              <a:solidFill>
                <a:schemeClr val="dk1"/>
              </a:solidFill>
              <a:effectLst/>
              <a:latin typeface="+mn-lt"/>
              <a:ea typeface="+mn-ea"/>
              <a:cs typeface="+mn-cs"/>
            </a:rPr>
            <a:t>have Power View and that it is loaded and available. </a:t>
          </a:r>
          <a:r>
            <a:rPr lang="en-US" sz="1100">
              <a:solidFill>
                <a:schemeClr val="dk1"/>
              </a:solidFill>
              <a:effectLst/>
              <a:latin typeface="+mn-lt"/>
              <a:ea typeface="+mn-ea"/>
              <a:cs typeface="+mn-cs"/>
            </a:rPr>
            <a:t>Now</a:t>
          </a:r>
          <a:r>
            <a:rPr lang="en-US" sz="1100" baseline="0">
              <a:solidFill>
                <a:schemeClr val="dk1"/>
              </a:solidFill>
              <a:effectLst/>
              <a:latin typeface="+mn-lt"/>
              <a:ea typeface="+mn-ea"/>
              <a:cs typeface="+mn-cs"/>
            </a:rPr>
            <a:t> you are ready to get started. Because Power View provides so many options, only a brief discussion is given here. </a:t>
          </a:r>
        </a:p>
        <a:p>
          <a:endParaRPr lang="en-US" sz="1100" baseline="0">
            <a:solidFill>
              <a:schemeClr val="dk1"/>
            </a:solidFill>
            <a:effectLst/>
            <a:latin typeface="+mn-lt"/>
            <a:ea typeface="+mn-ea"/>
            <a:cs typeface="+mn-cs"/>
          </a:endParaRPr>
        </a:p>
        <a:p>
          <a:r>
            <a:rPr lang="en-US" b="0" baseline="0">
              <a:effectLst/>
            </a:rPr>
            <a:t>Once you have built your Data Model, you can use Power View to create reports that are based on your Data Model. You do this by clicking the Power View button (on whichever ribbon you inserted it). This creates a new Power View interactive worksheet. Depending on what is selected, new tabs and associated ribbons become available, and the Power View pane on the right changes appropriately. The various options allow you to create lists, bar charts, column charts, and even maps of your data broken down in many possible ways by the fields in the various (related) tables of the Data Model. See to the right for three possibilities. (Be aware that maps use the Bing search engine, so you must have an active Internet connection.)</a:t>
          </a:r>
        </a:p>
        <a:p>
          <a:endParaRPr lang="en-US" b="0" baseline="0">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baseline="0">
              <a:solidFill>
                <a:schemeClr val="dk1"/>
              </a:solidFill>
              <a:effectLst/>
              <a:latin typeface="+mn-lt"/>
              <a:ea typeface="+mn-ea"/>
              <a:cs typeface="+mn-cs"/>
            </a:rPr>
            <a:t>Again, this discussion only scratches the surface of what you can do with Power View. To learn more, you should search for discussions on the Web or read one of the recent books that discusses Power View. </a:t>
          </a:r>
          <a:endParaRPr lang="en-US">
            <a:effectLst/>
          </a:endParaRPr>
        </a:p>
      </xdr:txBody>
    </xdr:sp>
    <xdr:clientData/>
  </xdr:absoluteAnchor>
  <xdr:oneCellAnchor>
    <xdr:from>
      <xdr:col>10</xdr:col>
      <xdr:colOff>0</xdr:colOff>
      <xdr:row>3</xdr:row>
      <xdr:rowOff>0</xdr:rowOff>
    </xdr:from>
    <xdr:ext cx="1352550" cy="876300"/>
    <xdr:pic>
      <xdr:nvPicPr>
        <xdr:cNvPr id="4" name="Picture 3">
          <a:extLst>
            <a:ext uri="{FF2B5EF4-FFF2-40B4-BE49-F238E27FC236}">
              <a16:creationId xmlns:a16="http://schemas.microsoft.com/office/drawing/2014/main" id="{00000000-0008-0000-4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0" y="571500"/>
          <a:ext cx="1352550" cy="876300"/>
        </a:xfrm>
        <a:prstGeom prst="rect">
          <a:avLst/>
        </a:prstGeom>
      </xdr:spPr>
    </xdr:pic>
    <xdr:clientData/>
  </xdr:oneCellAnchor>
  <xdr:oneCellAnchor>
    <xdr:from>
      <xdr:col>10</xdr:col>
      <xdr:colOff>0</xdr:colOff>
      <xdr:row>9</xdr:row>
      <xdr:rowOff>0</xdr:rowOff>
    </xdr:from>
    <xdr:ext cx="5781675" cy="2466975"/>
    <xdr:pic>
      <xdr:nvPicPr>
        <xdr:cNvPr id="5" name="Picture 4">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0" y="1714500"/>
          <a:ext cx="5781675" cy="2466975"/>
        </a:xfrm>
        <a:prstGeom prst="rect">
          <a:avLst/>
        </a:prstGeom>
      </xdr:spPr>
    </xdr:pic>
    <xdr:clientData/>
  </xdr:oneCellAnchor>
  <xdr:oneCellAnchor>
    <xdr:from>
      <xdr:col>10</xdr:col>
      <xdr:colOff>0</xdr:colOff>
      <xdr:row>24</xdr:row>
      <xdr:rowOff>0</xdr:rowOff>
    </xdr:from>
    <xdr:ext cx="2924175" cy="857250"/>
    <xdr:pic>
      <xdr:nvPicPr>
        <xdr:cNvPr id="6" name="Picture 5">
          <a:extLst>
            <a:ext uri="{FF2B5EF4-FFF2-40B4-BE49-F238E27FC236}">
              <a16:creationId xmlns:a16="http://schemas.microsoft.com/office/drawing/2014/main" id="{00000000-0008-0000-4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00" y="4572000"/>
          <a:ext cx="2924175" cy="857250"/>
        </a:xfrm>
        <a:prstGeom prst="rect">
          <a:avLst/>
        </a:prstGeom>
        <a:ln>
          <a:solidFill>
            <a:sysClr val="windowText" lastClr="000000"/>
          </a:solidFill>
        </a:ln>
      </xdr:spPr>
    </xdr:pic>
    <xdr:clientData/>
  </xdr:oneCellAnchor>
  <xdr:oneCellAnchor>
    <xdr:from>
      <xdr:col>10</xdr:col>
      <xdr:colOff>1</xdr:colOff>
      <xdr:row>30</xdr:row>
      <xdr:rowOff>0</xdr:rowOff>
    </xdr:from>
    <xdr:ext cx="8096251" cy="4572000"/>
    <xdr:pic>
      <xdr:nvPicPr>
        <xdr:cNvPr id="7" name="Picture 6">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1" y="5715000"/>
          <a:ext cx="8096251" cy="4572000"/>
        </a:xfrm>
        <a:prstGeom prst="rect">
          <a:avLst/>
        </a:prstGeom>
      </xdr:spPr>
    </xdr:pic>
    <xdr:clientData/>
  </xdr:oneCellAnchor>
  <xdr:oneCellAnchor>
    <xdr:from>
      <xdr:col>10</xdr:col>
      <xdr:colOff>1</xdr:colOff>
      <xdr:row>56</xdr:row>
      <xdr:rowOff>0</xdr:rowOff>
    </xdr:from>
    <xdr:ext cx="8096251" cy="4572000"/>
    <xdr:pic>
      <xdr:nvPicPr>
        <xdr:cNvPr id="8" name="Picture 7">
          <a:extLst>
            <a:ext uri="{FF2B5EF4-FFF2-40B4-BE49-F238E27FC236}">
              <a16:creationId xmlns:a16="http://schemas.microsoft.com/office/drawing/2014/main" id="{00000000-0008-0000-4F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96001" y="10668000"/>
          <a:ext cx="8096251" cy="4572000"/>
        </a:xfrm>
        <a:prstGeom prst="rect">
          <a:avLst/>
        </a:prstGeom>
      </xdr:spPr>
    </xdr:pic>
    <xdr:clientData/>
  </xdr:oneCellAnchor>
  <xdr:oneCellAnchor>
    <xdr:from>
      <xdr:col>10</xdr:col>
      <xdr:colOff>1</xdr:colOff>
      <xdr:row>82</xdr:row>
      <xdr:rowOff>0</xdr:rowOff>
    </xdr:from>
    <xdr:ext cx="8096251" cy="4572000"/>
    <xdr:pic>
      <xdr:nvPicPr>
        <xdr:cNvPr id="9" name="Picture 8">
          <a:extLst>
            <a:ext uri="{FF2B5EF4-FFF2-40B4-BE49-F238E27FC236}">
              <a16:creationId xmlns:a16="http://schemas.microsoft.com/office/drawing/2014/main" id="{00000000-0008-0000-4F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96001" y="15621000"/>
          <a:ext cx="8096251" cy="4572000"/>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23</xdr:row>
      <xdr:rowOff>142875</xdr:rowOff>
    </xdr:to>
    <xdr:sp macro="" textlink="">
      <xdr:nvSpPr>
        <xdr:cNvPr id="2" name="TextBox 1">
          <a:extLst>
            <a:ext uri="{FF2B5EF4-FFF2-40B4-BE49-F238E27FC236}">
              <a16:creationId xmlns:a16="http://schemas.microsoft.com/office/drawing/2014/main" id="{00000000-0008-0000-5000-000002000000}"/>
            </a:ext>
          </a:extLst>
        </xdr:cNvPr>
        <xdr:cNvSpPr txBox="1"/>
      </xdr:nvSpPr>
      <xdr:spPr>
        <a:xfrm>
          <a:off x="609600" y="380999"/>
          <a:ext cx="4876800" cy="414337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Power Map (introduced</a:t>
          </a:r>
          <a:r>
            <a:rPr lang="en-US" sz="1100" b="1" baseline="0">
              <a:solidFill>
                <a:srgbClr val="000000"/>
              </a:solidFill>
              <a:latin typeface="+mn-lt"/>
              <a:ea typeface="+mn-ea"/>
              <a:cs typeface="+mn-cs"/>
            </a:rPr>
            <a:t> in </a:t>
          </a:r>
          <a:r>
            <a:rPr lang="en-US" sz="1100" b="1">
              <a:solidFill>
                <a:srgbClr val="000000"/>
              </a:solidFill>
              <a:latin typeface="+mn-lt"/>
              <a:ea typeface="+mn-ea"/>
              <a:cs typeface="+mn-cs"/>
            </a:rPr>
            <a:t>Excel 2016)</a:t>
          </a:r>
        </a:p>
        <a:p>
          <a:endParaRPr lang="en-US" sz="1100">
            <a:solidFill>
              <a:srgbClr val="000000"/>
            </a:solidFill>
            <a:latin typeface="+mn-lt"/>
            <a:ea typeface="+mn-ea"/>
            <a:cs typeface="+mn-cs"/>
          </a:endParaRPr>
        </a:p>
        <a:p>
          <a:r>
            <a:rPr lang="en-US" sz="1100">
              <a:solidFill>
                <a:srgbClr val="000000"/>
              </a:solidFill>
              <a:latin typeface="+mn-lt"/>
              <a:ea typeface="+mn-ea"/>
              <a:cs typeface="+mn-cs"/>
            </a:rPr>
            <a:t>The 3D Map</a:t>
          </a:r>
          <a:r>
            <a:rPr lang="en-US" sz="1100" baseline="0">
              <a:solidFill>
                <a:srgbClr val="000000"/>
              </a:solidFill>
              <a:latin typeface="+mn-lt"/>
              <a:ea typeface="+mn-ea"/>
              <a:cs typeface="+mn-cs"/>
            </a:rPr>
            <a:t> option, available on the Insert ribbon,</a:t>
          </a:r>
          <a:r>
            <a:rPr lang="en-US" sz="1100">
              <a:solidFill>
                <a:srgbClr val="000000"/>
              </a:solidFill>
              <a:latin typeface="+mn-lt"/>
              <a:ea typeface="+mn-ea"/>
              <a:cs typeface="+mn-cs"/>
            </a:rPr>
            <a:t> implements the Power Map tool in the Power</a:t>
          </a:r>
          <a:r>
            <a:rPr lang="en-US" sz="1100" baseline="0">
              <a:solidFill>
                <a:srgbClr val="000000"/>
              </a:solidFill>
              <a:latin typeface="+mn-lt"/>
              <a:ea typeface="+mn-ea"/>
              <a:cs typeface="+mn-cs"/>
            </a:rPr>
            <a:t> BI suite. It </a:t>
          </a:r>
          <a:r>
            <a:rPr lang="en-US" sz="1100">
              <a:solidFill>
                <a:srgbClr val="000000"/>
              </a:solidFill>
              <a:latin typeface="+mn-lt"/>
              <a:ea typeface="+mn-ea"/>
              <a:cs typeface="+mn-cs"/>
            </a:rPr>
            <a:t>lets you create maps of geographical</a:t>
          </a:r>
          <a:r>
            <a:rPr lang="en-US" sz="1100" baseline="0">
              <a:solidFill>
                <a:srgbClr val="000000"/>
              </a:solidFill>
              <a:latin typeface="+mn-lt"/>
              <a:ea typeface="+mn-ea"/>
              <a:cs typeface="+mn-cs"/>
            </a:rPr>
            <a:t> information with a few clicks. The example to the right is typical. The data set lists the numbers of customers for some product in various states and cities. To get the map on the right, just select any cell in the data range and click Open 3D Maps. A 3D map opens in a new window, and from there, it is just a matter of adding elements to the map. You could probably read a long explanation of the various options, but it's better to simply experiment. The map shown, with a bubble for each city with size proportional to the number of customers, required only a couple mouse clicks.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map to the right is a static map. To make it dynamic, you could change the data set to have a date column, with the number of customers in each city and state listed for each date. Then you could "play" the resulting map to show the changes in time.</a:t>
          </a:r>
        </a:p>
        <a:p>
          <a:endParaRPr lang="en-US" sz="1100" baseline="0">
            <a:solidFill>
              <a:srgbClr val="000000"/>
            </a:solidFill>
            <a:latin typeface="+mn-lt"/>
            <a:ea typeface="+mn-ea"/>
            <a:cs typeface="+mn-cs"/>
          </a:endParaRPr>
        </a:p>
        <a:p>
          <a:r>
            <a:rPr lang="en-US" sz="1100">
              <a:solidFill>
                <a:srgbClr val="000000"/>
              </a:solidFill>
              <a:latin typeface="+mn-lt"/>
              <a:ea typeface="+mn-ea"/>
              <a:cs typeface="+mn-cs"/>
            </a:rPr>
            <a:t>Try it!</a:t>
          </a:r>
          <a:r>
            <a:rPr lang="en-US" sz="1100" baseline="0">
              <a:solidFill>
                <a:srgbClr val="000000"/>
              </a:solidFill>
              <a:latin typeface="+mn-lt"/>
              <a:ea typeface="+mn-ea"/>
              <a:cs typeface="+mn-cs"/>
            </a:rPr>
            <a:t> Do exactly what the preceding paragraph suggests. You can make up the dates and the customer data.</a:t>
          </a:r>
          <a:endParaRPr lang="en-US" sz="1100">
            <a:solidFill>
              <a:srgbClr val="000000"/>
            </a:solidFill>
            <a:latin typeface="+mn-lt"/>
            <a:ea typeface="+mn-ea"/>
            <a:cs typeface="+mn-cs"/>
          </a:endParaRPr>
        </a:p>
      </xdr:txBody>
    </xdr:sp>
    <xdr:clientData/>
  </xdr:twoCellAnchor>
  <xdr:twoCellAnchor>
    <xdr:from>
      <xdr:col>1</xdr:col>
      <xdr:colOff>0</xdr:colOff>
      <xdr:row>2</xdr:row>
      <xdr:rowOff>0</xdr:rowOff>
    </xdr:from>
    <xdr:to>
      <xdr:col>9</xdr:col>
      <xdr:colOff>0</xdr:colOff>
      <xdr:row>8</xdr:row>
      <xdr:rowOff>180975</xdr:rowOff>
    </xdr:to>
    <xdr:sp macro="" textlink="">
      <xdr:nvSpPr>
        <xdr:cNvPr id="3" name="SummaryBox" hidden="1">
          <a:extLst>
            <a:ext uri="{FF2B5EF4-FFF2-40B4-BE49-F238E27FC236}">
              <a16:creationId xmlns:a16="http://schemas.microsoft.com/office/drawing/2014/main" id="{00000000-0008-0000-5000-000003000000}"/>
            </a:ext>
          </a:extLst>
        </xdr:cNvPr>
        <xdr:cNvSpPr txBox="1"/>
      </xdr:nvSpPr>
      <xdr:spPr>
        <a:xfrm>
          <a:off x="609600" y="381000"/>
          <a:ext cx="4876800" cy="1323975"/>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Summary</a:t>
          </a:r>
        </a:p>
        <a:p>
          <a:endParaRPr lang="en-US" sz="1100">
            <a:solidFill>
              <a:srgbClr val="000000"/>
            </a:solidFill>
          </a:endParaRPr>
        </a:p>
        <a:p>
          <a:r>
            <a:rPr lang="en-US" sz="1100">
              <a:solidFill>
                <a:srgbClr val="000000"/>
              </a:solidFill>
            </a:rPr>
            <a:t>The Forcast</a:t>
          </a:r>
          <a:r>
            <a:rPr lang="en-US" sz="1100" baseline="0">
              <a:solidFill>
                <a:srgbClr val="000000"/>
              </a:solidFill>
            </a:rPr>
            <a:t> Sheet tool, introduced in Excel 2016, provides automatic exponential smoothing forecasts of a time series that can include trend and/or seasonality.</a:t>
          </a:r>
        </a:p>
      </xdr:txBody>
    </xdr:sp>
    <xdr:clientData/>
  </xdr:twoCellAnchor>
  <xdr:oneCellAnchor>
    <xdr:from>
      <xdr:col>10</xdr:col>
      <xdr:colOff>0</xdr:colOff>
      <xdr:row>2</xdr:row>
      <xdr:rowOff>0</xdr:rowOff>
    </xdr:from>
    <xdr:ext cx="2066925" cy="1152525"/>
    <xdr:pic>
      <xdr:nvPicPr>
        <xdr:cNvPr id="4" name="Picture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0" y="381000"/>
          <a:ext cx="2066925" cy="1152525"/>
        </a:xfrm>
        <a:prstGeom prst="rect">
          <a:avLst/>
        </a:prstGeom>
        <a:ln>
          <a:solidFill>
            <a:sysClr val="windowText" lastClr="000000"/>
          </a:solidFill>
        </a:ln>
      </xdr:spPr>
    </xdr:pic>
    <xdr:clientData/>
  </xdr:oneCellAnchor>
  <xdr:oneCellAnchor>
    <xdr:from>
      <xdr:col>14</xdr:col>
      <xdr:colOff>0</xdr:colOff>
      <xdr:row>2</xdr:row>
      <xdr:rowOff>0</xdr:rowOff>
    </xdr:from>
    <xdr:ext cx="8119589" cy="5486400"/>
    <xdr:pic>
      <xdr:nvPicPr>
        <xdr:cNvPr id="5" name="Picture 4">
          <a:extLst>
            <a:ext uri="{FF2B5EF4-FFF2-40B4-BE49-F238E27FC236}">
              <a16:creationId xmlns:a16="http://schemas.microsoft.com/office/drawing/2014/main" id="{00000000-0008-0000-5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34400" y="381000"/>
          <a:ext cx="8119589" cy="5486400"/>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61</xdr:row>
      <xdr:rowOff>161925</xdr:rowOff>
    </xdr:to>
    <xdr:sp macro="" textlink="">
      <xdr:nvSpPr>
        <xdr:cNvPr id="2" name="TextBox 1">
          <a:extLst>
            <a:ext uri="{FF2B5EF4-FFF2-40B4-BE49-F238E27FC236}">
              <a16:creationId xmlns:a16="http://schemas.microsoft.com/office/drawing/2014/main" id="{00000000-0008-0000-5100-000002000000}"/>
            </a:ext>
          </a:extLst>
        </xdr:cNvPr>
        <xdr:cNvSpPr txBox="1"/>
      </xdr:nvSpPr>
      <xdr:spPr>
        <a:xfrm>
          <a:off x="609600" y="380999"/>
          <a:ext cx="4876800" cy="1140142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Power Query (introduced</a:t>
          </a:r>
          <a:r>
            <a:rPr lang="en-US" sz="1100" b="1" baseline="0">
              <a:solidFill>
                <a:srgbClr val="000000"/>
              </a:solidFill>
              <a:latin typeface="+mn-lt"/>
              <a:ea typeface="+mn-ea"/>
              <a:cs typeface="+mn-cs"/>
            </a:rPr>
            <a:t> in </a:t>
          </a:r>
          <a:r>
            <a:rPr lang="en-US" sz="1100" b="1">
              <a:solidFill>
                <a:srgbClr val="000000"/>
              </a:solidFill>
              <a:latin typeface="+mn-lt"/>
              <a:ea typeface="+mn-ea"/>
              <a:cs typeface="+mn-cs"/>
            </a:rPr>
            <a:t>Excel 2016)</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As discussed in the Importing External Data section of this tutorial,</a:t>
          </a:r>
          <a:r>
            <a:rPr lang="en-US" sz="1100" baseline="0">
              <a:solidFill>
                <a:srgbClr val="000000"/>
              </a:solidFill>
              <a:latin typeface="+mn-lt"/>
              <a:ea typeface="+mn-ea"/>
              <a:cs typeface="+mn-cs"/>
            </a:rPr>
            <a:t> Excel has long contained a number of tools for importing data, and these "old" tools continue to work fine. However, Microsoft has recently been developing newer and better tools for importing data, and these newer tools are collectively referred to as Power Query. Starting in Excel 2016, they are built into Excel, and you can find them on the Data ribbon in the Get &amp; Transform group, as shown to the right.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It is important to realize that Power Query continues to evolve, so the screenshots and explanations given here might have changed by the time you read this. However, the ideas presented here should still be relevant.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screenshots to the right indicate the possible sources of data when you click the New Query dropdown. As an example, if you query the Northwind Access database, this leads to the Power Query Navigator to the right. If you choose the Products table, you see a preview of the data in this table. By clicking the Edit Query button, an Editor opens with a variety of options for "shaping" the query.</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There are multiple ways to use Power Query to "join" relatable tables.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1. For tables from a relational source such as Access, you can join the tables inside Access and save the result as an Access query. Then you can use Power Query to import this saved query as a table.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2. You can use Power Query multiple times, each time importing a single table. Then you can use its Merge option to join the queries, resulting in a single joined table.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3. You can use Power Query multiple times, each time importing a single table. Then you can use its Load To option to load each table to an Excel Data Model. Then you can use Excel's Relationships tool to create relationships between the tables.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Note that any queries you create with Power Query are saved with the Excel workbook. Then to see and possibly edit any of them, you can click Show Queries on the Data ribbon. This opens a Workbook Queries pane at the right of the worksheet.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If you are used to the older tools for importing data into Excel, you might question whether it is worth your time to learn a new set of tools. There are several good reasons for doing so.</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1. You can connect to more data sources, including Facebook, OData feeds, and others, and the list will almost certainly grow in the future.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2. Even when the Power Query sources are the same as with Get External Data, Power Query improves on the native functionality. For example, Power Query is able to extract from far more Web pages than the "From Web" option in Get External Data.</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3. Queries with Power Query are saved as a series of steps, so they can be automated with a single click at a later time. This saves a lot of repetitive work if you perform the same types of queries on a regular basis.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4. Power Query provides tools in its user interface for filtering, aggregating, sorting, and other operations. In short, it provides a simpler and friendlier environment for managing queries.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5. Assuming you have the right version of SharePoint, you can share queries from Power Query with other users.</a:t>
          </a:r>
        </a:p>
      </xdr:txBody>
    </xdr:sp>
    <xdr:clientData/>
  </xdr:twoCellAnchor>
  <xdr:oneCellAnchor>
    <xdr:from>
      <xdr:col>10</xdr:col>
      <xdr:colOff>0</xdr:colOff>
      <xdr:row>3</xdr:row>
      <xdr:rowOff>0</xdr:rowOff>
    </xdr:from>
    <xdr:ext cx="1752600" cy="2886075"/>
    <xdr:pic>
      <xdr:nvPicPr>
        <xdr:cNvPr id="4" name="Picture 3">
          <a:extLst>
            <a:ext uri="{FF2B5EF4-FFF2-40B4-BE49-F238E27FC236}">
              <a16:creationId xmlns:a16="http://schemas.microsoft.com/office/drawing/2014/main" id="{00000000-0008-0000-5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0" y="571500"/>
          <a:ext cx="1752600" cy="2886075"/>
        </a:xfrm>
        <a:prstGeom prst="rect">
          <a:avLst/>
        </a:prstGeom>
      </xdr:spPr>
    </xdr:pic>
    <xdr:clientData/>
  </xdr:oneCellAnchor>
  <xdr:oneCellAnchor>
    <xdr:from>
      <xdr:col>14</xdr:col>
      <xdr:colOff>0</xdr:colOff>
      <xdr:row>3</xdr:row>
      <xdr:rowOff>0</xdr:rowOff>
    </xdr:from>
    <xdr:ext cx="2735249" cy="1828800"/>
    <xdr:pic>
      <xdr:nvPicPr>
        <xdr:cNvPr id="5" name="Picture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34400" y="571500"/>
          <a:ext cx="2735249" cy="1828800"/>
        </a:xfrm>
        <a:prstGeom prst="rect">
          <a:avLst/>
        </a:prstGeom>
      </xdr:spPr>
    </xdr:pic>
    <xdr:clientData/>
  </xdr:oneCellAnchor>
  <xdr:oneCellAnchor>
    <xdr:from>
      <xdr:col>19</xdr:col>
      <xdr:colOff>0</xdr:colOff>
      <xdr:row>3</xdr:row>
      <xdr:rowOff>0</xdr:rowOff>
    </xdr:from>
    <xdr:ext cx="3950525" cy="1828800"/>
    <xdr:pic>
      <xdr:nvPicPr>
        <xdr:cNvPr id="6" name="Picture 5">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582400" y="571500"/>
          <a:ext cx="3950525" cy="1828800"/>
        </a:xfrm>
        <a:prstGeom prst="rect">
          <a:avLst/>
        </a:prstGeom>
      </xdr:spPr>
    </xdr:pic>
    <xdr:clientData/>
  </xdr:oneCellAnchor>
  <xdr:oneCellAnchor>
    <xdr:from>
      <xdr:col>14</xdr:col>
      <xdr:colOff>0</xdr:colOff>
      <xdr:row>14</xdr:row>
      <xdr:rowOff>0</xdr:rowOff>
    </xdr:from>
    <xdr:ext cx="2871158" cy="2560320"/>
    <xdr:pic>
      <xdr:nvPicPr>
        <xdr:cNvPr id="7" name="Picture 6">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534400" y="2667000"/>
          <a:ext cx="2871158" cy="2560320"/>
        </a:xfrm>
        <a:prstGeom prst="rect">
          <a:avLst/>
        </a:prstGeom>
      </xdr:spPr>
    </xdr:pic>
    <xdr:clientData/>
  </xdr:oneCellAnchor>
  <xdr:oneCellAnchor>
    <xdr:from>
      <xdr:col>19</xdr:col>
      <xdr:colOff>0</xdr:colOff>
      <xdr:row>14</xdr:row>
      <xdr:rowOff>0</xdr:rowOff>
    </xdr:from>
    <xdr:ext cx="3076015" cy="2286000"/>
    <xdr:pic>
      <xdr:nvPicPr>
        <xdr:cNvPr id="8" name="Picture 7">
          <a:extLst>
            <a:ext uri="{FF2B5EF4-FFF2-40B4-BE49-F238E27FC236}">
              <a16:creationId xmlns:a16="http://schemas.microsoft.com/office/drawing/2014/main" id="{00000000-0008-0000-5100-00000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582400" y="2667000"/>
          <a:ext cx="3076015" cy="2286000"/>
        </a:xfrm>
        <a:prstGeom prst="rect">
          <a:avLst/>
        </a:prstGeom>
      </xdr:spPr>
    </xdr:pic>
    <xdr:clientData/>
  </xdr:oneCellAnchor>
  <xdr:oneCellAnchor>
    <xdr:from>
      <xdr:col>10</xdr:col>
      <xdr:colOff>1</xdr:colOff>
      <xdr:row>29</xdr:row>
      <xdr:rowOff>0</xdr:rowOff>
    </xdr:from>
    <xdr:ext cx="7008055" cy="5577840"/>
    <xdr:pic>
      <xdr:nvPicPr>
        <xdr:cNvPr id="9" name="Picture 8">
          <a:extLst>
            <a:ext uri="{FF2B5EF4-FFF2-40B4-BE49-F238E27FC236}">
              <a16:creationId xmlns:a16="http://schemas.microsoft.com/office/drawing/2014/main" id="{00000000-0008-0000-51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96001" y="5524500"/>
          <a:ext cx="7008055" cy="5577840"/>
        </a:xfrm>
        <a:prstGeom prst="rect">
          <a:avLst/>
        </a:prstGeom>
      </xdr:spPr>
    </xdr:pic>
    <xdr:clientData/>
  </xdr:oneCellAnchor>
  <xdr:oneCellAnchor>
    <xdr:from>
      <xdr:col>10</xdr:col>
      <xdr:colOff>1</xdr:colOff>
      <xdr:row>60</xdr:row>
      <xdr:rowOff>0</xdr:rowOff>
    </xdr:from>
    <xdr:ext cx="9543011" cy="5760720"/>
    <xdr:pic>
      <xdr:nvPicPr>
        <xdr:cNvPr id="10" name="Picture 9">
          <a:extLst>
            <a:ext uri="{FF2B5EF4-FFF2-40B4-BE49-F238E27FC236}">
              <a16:creationId xmlns:a16="http://schemas.microsoft.com/office/drawing/2014/main" id="{00000000-0008-0000-5100-00000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096001" y="11430000"/>
          <a:ext cx="9543011" cy="5760720"/>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24</xdr:row>
      <xdr:rowOff>47625</xdr:rowOff>
    </xdr:to>
    <xdr:sp macro="" textlink="">
      <xdr:nvSpPr>
        <xdr:cNvPr id="2" name="TextBox 1">
          <a:extLst>
            <a:ext uri="{FF2B5EF4-FFF2-40B4-BE49-F238E27FC236}">
              <a16:creationId xmlns:a16="http://schemas.microsoft.com/office/drawing/2014/main" id="{00000000-0008-0000-5200-000002000000}"/>
            </a:ext>
          </a:extLst>
        </xdr:cNvPr>
        <xdr:cNvSpPr txBox="1"/>
      </xdr:nvSpPr>
      <xdr:spPr>
        <a:xfrm>
          <a:off x="609600" y="380999"/>
          <a:ext cx="4876800" cy="423862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Introduction to Importing External Data into Excel</a:t>
          </a:r>
        </a:p>
        <a:p>
          <a:endParaRPr lang="en-US" sz="1100">
            <a:solidFill>
              <a:srgbClr val="000000"/>
            </a:solidFill>
          </a:endParaRPr>
        </a:p>
        <a:p>
          <a:r>
            <a:rPr lang="en-US" sz="1100">
              <a:solidFill>
                <a:srgbClr val="000000"/>
              </a:solidFill>
            </a:rPr>
            <a:t>Excel's strength</a:t>
          </a:r>
          <a:r>
            <a:rPr lang="en-US" sz="1100" baseline="0">
              <a:solidFill>
                <a:srgbClr val="000000"/>
              </a:solidFill>
            </a:rPr>
            <a:t> lies in its ability to analyze data. However, the data you want to analyze will not always reside in an Excel worksheet. The data might be on a Web site, in a text file, in a database, or in some other source. The question, then, is how you can import the required data into Excel. Fortunately, Excel has some very powerful tools for importing data, both "old" and "new." The older tools, discussed in this section of the tutorial, have been part of Excel for years, and they still work fine. You can find them in the Get External Data group on the Data ribbon, shown to the right. (Depending on the size of the Excel window, the Get External Data group might appear as a single Get External Data dropdown.)</a:t>
          </a:r>
        </a:p>
        <a:p>
          <a:endParaRPr lang="en-US" sz="1100" baseline="0">
            <a:solidFill>
              <a:srgbClr val="000000"/>
            </a:solidFill>
          </a:endParaRPr>
        </a:p>
        <a:p>
          <a:r>
            <a:rPr lang="en-US" sz="1100" baseline="0">
              <a:solidFill>
                <a:srgbClr val="000000"/>
              </a:solidFill>
            </a:rPr>
            <a:t>The newer tools comprise Power Query, part of the Power BI suite that is discussed in another section of this tutorial. These tools are in the Get &amp; Transform group to the right of the Get External Data group.</a:t>
          </a:r>
        </a:p>
        <a:p>
          <a:endParaRPr lang="en-US" sz="1100" baseline="0">
            <a:solidFill>
              <a:srgbClr val="000000"/>
            </a:solidFill>
          </a:endParaRPr>
        </a:p>
        <a:p>
          <a:r>
            <a:rPr lang="en-US" sz="1100" baseline="0">
              <a:solidFill>
                <a:srgbClr val="000000"/>
              </a:solidFill>
            </a:rPr>
            <a:t>Many Excel users are comfortable using the older tools and will probably continue to use them (assuming that Microsoft continues to support them). However, if you are new to importing external data, we highly recommend the newer Power Query tools.</a:t>
          </a:r>
        </a:p>
      </xdr:txBody>
    </xdr:sp>
    <xdr:clientData/>
  </xdr:twoCellAnchor>
  <xdr:oneCellAnchor>
    <xdr:from>
      <xdr:col>10</xdr:col>
      <xdr:colOff>0</xdr:colOff>
      <xdr:row>3</xdr:row>
      <xdr:rowOff>0</xdr:rowOff>
    </xdr:from>
    <xdr:ext cx="3943350" cy="1114425"/>
    <xdr:pic>
      <xdr:nvPicPr>
        <xdr:cNvPr id="3" name="Picture 2">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0" y="571500"/>
          <a:ext cx="3943350" cy="1114425"/>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0</xdr:colOff>
      <xdr:row>50</xdr:row>
      <xdr:rowOff>9525</xdr:rowOff>
    </xdr:to>
    <xdr:sp macro="" textlink="">
      <xdr:nvSpPr>
        <xdr:cNvPr id="2" name="TextBox 1">
          <a:extLst>
            <a:ext uri="{FF2B5EF4-FFF2-40B4-BE49-F238E27FC236}">
              <a16:creationId xmlns:a16="http://schemas.microsoft.com/office/drawing/2014/main" id="{00000000-0008-0000-5300-000002000000}"/>
            </a:ext>
          </a:extLst>
        </xdr:cNvPr>
        <xdr:cNvSpPr txBox="1"/>
      </xdr:nvSpPr>
      <xdr:spPr>
        <a:xfrm>
          <a:off x="609600" y="380999"/>
          <a:ext cx="4876800" cy="915352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Importing Data from a Text File</a:t>
          </a:r>
        </a:p>
        <a:p>
          <a:endParaRPr lang="en-US" sz="1100">
            <a:solidFill>
              <a:srgbClr val="000000"/>
            </a:solidFill>
          </a:endParaRPr>
        </a:p>
        <a:p>
          <a:r>
            <a:rPr lang="en-US" sz="1100">
              <a:solidFill>
                <a:srgbClr val="000000"/>
              </a:solidFill>
            </a:rPr>
            <a:t>Data</a:t>
          </a:r>
          <a:r>
            <a:rPr lang="en-US" sz="1100" baseline="0">
              <a:solidFill>
                <a:srgbClr val="000000"/>
              </a:solidFill>
            </a:rPr>
            <a:t> sets are often stored in "plain vanilla" text files, usually with a .txt, .dat, or .prn extension, simply because everyone can view text files. All you need is a text editor, such as Notepad. Fortunately, Excel has a wizard for importing data from a text file into Excel. It is easy to use, but you have to be careful that everything lines up properly in the import.</a:t>
          </a:r>
        </a:p>
        <a:p>
          <a:endParaRPr lang="en-US" sz="1100" baseline="0">
            <a:solidFill>
              <a:srgbClr val="000000"/>
            </a:solidFill>
          </a:endParaRPr>
        </a:p>
        <a:p>
          <a:r>
            <a:rPr lang="en-US" sz="1100" baseline="0">
              <a:solidFill>
                <a:srgbClr val="000000"/>
              </a:solidFill>
            </a:rPr>
            <a:t>Text files come in two varieties: fixed width and delimited. In a fixed width data set, each variable starts in the same column. For example, First Name might be in columns 1-15, Last Name might be in columns 16-30, and so on. This is a carryover from the old days of IBM punched cards, but fixed width text files are still fairly common. In contrast, in a delimited text file, pieces of data are separated by a delimiter character, the most common being a space, a tab, a common, and a semicolon. You can tell that a data set is delimited when you open it in a text editor and see that the columns don't line up; they are "ragged."</a:t>
          </a:r>
        </a:p>
        <a:p>
          <a:endParaRPr lang="en-US" sz="1100" baseline="0">
            <a:solidFill>
              <a:srgbClr val="000000"/>
            </a:solidFill>
          </a:endParaRPr>
        </a:p>
        <a:p>
          <a:r>
            <a:rPr lang="en-US" sz="1100" baseline="0">
              <a:solidFill>
                <a:srgbClr val="000000"/>
              </a:solidFill>
            </a:rPr>
            <a:t>Once you understand this distinction, importing text data is easy. To do so, click the From Text button in the Get External Data group on the Data ribbon (see to the right), and then browse to find your text file. This launches a three-step wizard, shown in the three dialog boxes to the right. </a:t>
          </a:r>
        </a:p>
        <a:p>
          <a:endParaRPr lang="en-US" sz="1100" baseline="0">
            <a:solidFill>
              <a:srgbClr val="000000"/>
            </a:solidFill>
          </a:endParaRPr>
        </a:p>
        <a:p>
          <a:r>
            <a:rPr lang="en-US" sz="1100" baseline="0">
              <a:solidFill>
                <a:srgbClr val="000000"/>
              </a:solidFill>
            </a:rPr>
            <a:t>In the first dialog box, you can see from the data in the first few rows that the data are not fixed width, so Delimited is the correct choice. You also have the option to start the import at a row other than the first row. Text files often have data you don't want to import in the first few rows. </a:t>
          </a:r>
        </a:p>
        <a:p>
          <a:endParaRPr lang="en-US" sz="1100" baseline="0">
            <a:solidFill>
              <a:srgbClr val="000000"/>
            </a:solidFill>
          </a:endParaRPr>
        </a:p>
        <a:p>
          <a:r>
            <a:rPr lang="en-US" sz="1100" baseline="0">
              <a:solidFill>
                <a:srgbClr val="000000"/>
              </a:solidFill>
            </a:rPr>
            <a:t>In the second dialog box, you can choose the delimiter, in this case, a comma. </a:t>
          </a:r>
        </a:p>
        <a:p>
          <a:endParaRPr lang="en-US" sz="1100" baseline="0">
            <a:solidFill>
              <a:srgbClr val="000000"/>
            </a:solidFill>
          </a:endParaRPr>
        </a:p>
        <a:p>
          <a:r>
            <a:rPr lang="en-US" sz="1100" baseline="0">
              <a:solidFill>
                <a:srgbClr val="000000"/>
              </a:solidFill>
            </a:rPr>
            <a:t>In the third dialog box, you can fine-tune the import, but it usually suffices to click the Finish button. If any fine-tuning is necessary, you can do it in Excel. </a:t>
          </a:r>
        </a:p>
        <a:p>
          <a:endParaRPr lang="en-US" sz="1100" baseline="0">
            <a:solidFill>
              <a:srgbClr val="000000"/>
            </a:solidFill>
          </a:endParaRPr>
        </a:p>
        <a:p>
          <a:r>
            <a:rPr lang="en-US" sz="1100" baseline="0">
              <a:solidFill>
                <a:srgbClr val="000000"/>
              </a:solidFill>
            </a:rPr>
            <a:t>There is a final dialog box, not shown here, where you can select the location of the imported data. For this example, the imported data are listed below. </a:t>
          </a:r>
        </a:p>
        <a:p>
          <a:endParaRPr lang="en-US" sz="1100" baseline="0">
            <a:solidFill>
              <a:srgbClr val="000000"/>
            </a:solidFill>
          </a:endParaRPr>
        </a:p>
        <a:p>
          <a:r>
            <a:rPr lang="en-US" sz="1100" baseline="0">
              <a:solidFill>
                <a:srgbClr val="000000"/>
              </a:solidFill>
            </a:rPr>
            <a:t>Always look carefully at the imported data to make sure everything lines up correctly. If it doesn't, you have to fix the imported data or fix something in the original text file. One "small" error, such as when some of the Salary values end up in the Age column, can completely mess up the data to be analyzed.</a:t>
          </a:r>
        </a:p>
        <a:p>
          <a:endParaRPr lang="en-US" sz="1100" baseline="0">
            <a:solidFill>
              <a:srgbClr val="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Note: </a:t>
          </a:r>
          <a:r>
            <a:rPr lang="en-US" sz="1100" b="0" i="0" baseline="0">
              <a:solidFill>
                <a:schemeClr val="dk1"/>
              </a:solidFill>
              <a:effectLst/>
              <a:latin typeface="+mn-lt"/>
              <a:ea typeface="+mn-ea"/>
              <a:cs typeface="+mn-cs"/>
            </a:rPr>
            <a:t>Starting in Excel 2016, another option is to use Power Query, which is discussed in another topic in this tutorial. (You select From File and then From Text from the New Query dropdown.</a:t>
          </a:r>
          <a:endParaRPr lang="en-US">
            <a:effectLst/>
          </a:endParaRPr>
        </a:p>
      </xdr:txBody>
    </xdr:sp>
    <xdr:clientData/>
  </xdr:twoCellAnchor>
  <xdr:oneCellAnchor>
    <xdr:from>
      <xdr:col>10</xdr:col>
      <xdr:colOff>0</xdr:colOff>
      <xdr:row>50</xdr:row>
      <xdr:rowOff>0</xdr:rowOff>
    </xdr:from>
    <xdr:ext cx="4556582" cy="3118485"/>
    <xdr:pic>
      <xdr:nvPicPr>
        <xdr:cNvPr id="4" name="Picture 3" descr="C:\Users\Chris\Dropbox\My Applications\ExcelNow\Screenshots\TextImport3.gif">
          <a:extLst>
            <a:ext uri="{FF2B5EF4-FFF2-40B4-BE49-F238E27FC236}">
              <a16:creationId xmlns:a16="http://schemas.microsoft.com/office/drawing/2014/main" id="{00000000-0008-0000-5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0" y="9525000"/>
          <a:ext cx="4556582" cy="31184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4543425" cy="3109107"/>
    <xdr:pic>
      <xdr:nvPicPr>
        <xdr:cNvPr id="5" name="Picture 4" descr="C:\Users\Chris\Dropbox\My Applications\ExcelNow\Screenshots\TextImport2.gif">
          <a:extLst>
            <a:ext uri="{FF2B5EF4-FFF2-40B4-BE49-F238E27FC236}">
              <a16:creationId xmlns:a16="http://schemas.microsoft.com/office/drawing/2014/main" id="{00000000-0008-0000-5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5905500"/>
          <a:ext cx="4543425" cy="31091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4562474" cy="3122685"/>
    <xdr:pic>
      <xdr:nvPicPr>
        <xdr:cNvPr id="6" name="Picture 5" descr="C:\Users\Chris\Dropbox\My Applications\ExcelNow\Screenshots\TextImport1.gif">
          <a:extLst>
            <a:ext uri="{FF2B5EF4-FFF2-40B4-BE49-F238E27FC236}">
              <a16:creationId xmlns:a16="http://schemas.microsoft.com/office/drawing/2014/main" id="{00000000-0008-0000-53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0" y="2286000"/>
          <a:ext cx="4562474" cy="31226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xdr:row>
      <xdr:rowOff>0</xdr:rowOff>
    </xdr:from>
    <xdr:ext cx="3943350" cy="1114425"/>
    <xdr:pic>
      <xdr:nvPicPr>
        <xdr:cNvPr id="7" name="Picture 6">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0" y="571500"/>
          <a:ext cx="3943350" cy="1114425"/>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xdr:from>
      <xdr:col>1</xdr:col>
      <xdr:colOff>0</xdr:colOff>
      <xdr:row>2</xdr:row>
      <xdr:rowOff>1</xdr:rowOff>
    </xdr:from>
    <xdr:to>
      <xdr:col>9</xdr:col>
      <xdr:colOff>9527</xdr:colOff>
      <xdr:row>60</xdr:row>
      <xdr:rowOff>9525</xdr:rowOff>
    </xdr:to>
    <xdr:sp macro="" textlink="">
      <xdr:nvSpPr>
        <xdr:cNvPr id="2" name="TextBox 1">
          <a:extLst>
            <a:ext uri="{FF2B5EF4-FFF2-40B4-BE49-F238E27FC236}">
              <a16:creationId xmlns:a16="http://schemas.microsoft.com/office/drawing/2014/main" id="{00000000-0008-0000-5400-000002000000}"/>
            </a:ext>
          </a:extLst>
        </xdr:cNvPr>
        <xdr:cNvSpPr txBox="1"/>
      </xdr:nvSpPr>
      <xdr:spPr>
        <a:xfrm>
          <a:off x="609600" y="381001"/>
          <a:ext cx="4886327" cy="11058524"/>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Importing Data from a Database</a:t>
          </a:r>
        </a:p>
        <a:p>
          <a:endParaRPr lang="en-US" sz="1100">
            <a:solidFill>
              <a:srgbClr val="000000"/>
            </a:solidFill>
          </a:endParaRPr>
        </a:p>
        <a:p>
          <a:r>
            <a:rPr lang="en-US" sz="1100">
              <a:solidFill>
                <a:srgbClr val="000000"/>
              </a:solidFill>
            </a:rPr>
            <a:t>The other topics in this section of the tutorial explain how</a:t>
          </a:r>
          <a:r>
            <a:rPr lang="en-US" sz="1100" baseline="0">
              <a:solidFill>
                <a:srgbClr val="000000"/>
              </a:solidFill>
            </a:rPr>
            <a:t> to import data from the Web or from a text file. Although these operations are common, they probably aren't as common as the importing method described here: importing data from a database. This is a huge topic, and this tutorial only scratches the surface.</a:t>
          </a:r>
        </a:p>
        <a:p>
          <a:endParaRPr lang="en-US" sz="1100" baseline="0">
            <a:solidFill>
              <a:srgbClr val="000000"/>
            </a:solidFill>
          </a:endParaRPr>
        </a:p>
        <a:p>
          <a:r>
            <a:rPr lang="en-US" sz="1100" baseline="0">
              <a:solidFill>
                <a:srgbClr val="000000"/>
              </a:solidFill>
            </a:rPr>
            <a:t>There are many database packages available for storing data, including Microsoft Access (part of the Office suite) and many server-based systems such as Microsoft's SQL Server, Oracle's RDBMS, IBM's DB2, and others. Fortunately, all of these store data in essentially the same way: as related tables, where each table stores information about a particular entity such as a product, a customer, or a vendor. Also, they all use essentially the same query language, Structured Query Language, or SQL, to retrieve specific subsets of the data. Because of this commonality across database packages, technologies have been developed over the past two decades that allow users, often programmers, to import database data into applications, including Excel.</a:t>
          </a:r>
        </a:p>
        <a:p>
          <a:endParaRPr lang="en-US" sz="1100" baseline="0">
            <a:solidFill>
              <a:srgbClr val="000000"/>
            </a:solidFill>
          </a:endParaRPr>
        </a:p>
        <a:p>
          <a:r>
            <a:rPr lang="en-US" sz="1100" baseline="0">
              <a:solidFill>
                <a:srgbClr val="000000"/>
              </a:solidFill>
            </a:rPr>
            <a:t>The simplest way to import database data into Excel, and the only one described in detail here, is to use the From Access button in the Get External Data group on the Data ribbon, shown above and to the right. After you then browse for an Access database file, you have two options. The first is to import one or more tables</a:t>
          </a:r>
          <a:r>
            <a:rPr lang="en-US" sz="1100" i="0" baseline="0">
              <a:solidFill>
                <a:srgbClr val="000000"/>
              </a:solidFill>
            </a:rPr>
            <a:t>. (The option to select </a:t>
          </a:r>
          <a:r>
            <a:rPr lang="en-US" sz="1100" i="1" baseline="0">
              <a:solidFill>
                <a:srgbClr val="000000"/>
              </a:solidFill>
            </a:rPr>
            <a:t>multiple </a:t>
          </a:r>
          <a:r>
            <a:rPr lang="en-US" sz="1100" i="0" baseline="0">
              <a:solidFill>
                <a:srgbClr val="000000"/>
              </a:solidFill>
            </a:rPr>
            <a:t>tables was introduced in Excel 2013.) </a:t>
          </a:r>
        </a:p>
        <a:p>
          <a:endParaRPr lang="en-US" sz="1100" i="0" baseline="0">
            <a:solidFill>
              <a:srgbClr val="000000"/>
            </a:solidFill>
          </a:endParaRPr>
        </a:p>
        <a:p>
          <a:r>
            <a:rPr lang="en-US" sz="1100" i="0" baseline="0">
              <a:solidFill>
                <a:srgbClr val="000000"/>
              </a:solidFill>
            </a:rPr>
            <a:t>The second possibility is more flexible. You can import data from a </a:t>
          </a:r>
          <a:r>
            <a:rPr lang="en-US" sz="1100" i="1" baseline="0">
              <a:solidFill>
                <a:srgbClr val="000000"/>
              </a:solidFill>
            </a:rPr>
            <a:t>named query </a:t>
          </a:r>
          <a:r>
            <a:rPr lang="en-US" sz="1100" i="0" baseline="0">
              <a:solidFill>
                <a:srgbClr val="000000"/>
              </a:solidFill>
            </a:rPr>
            <a:t>in an Access file. For example, the list to the right includes several named queries from the famous Northwind database provided by Microsoft. This means that you should first create queries of interest in Access, and save them, before importing the data into Excel.  Of course, this assumes that you know how to create queries through Access's user interface. This is not difficult, but it takes some practice.</a:t>
          </a:r>
        </a:p>
        <a:p>
          <a:endParaRPr lang="en-US" sz="1100" i="0" baseline="0">
            <a:solidFill>
              <a:srgbClr val="000000"/>
            </a:solidFill>
          </a:endParaRPr>
        </a:p>
        <a:p>
          <a:r>
            <a:rPr lang="en-US" sz="1100" i="0" baseline="0">
              <a:solidFill>
                <a:srgbClr val="000000"/>
              </a:solidFill>
            </a:rPr>
            <a:t>Other import options appear under the From Other Sources dropdown list shown to the right. The most common of these is From Microsoft Query.  Only the outline of the procedure is given here. Basically, it is a three-step process. </a:t>
          </a:r>
        </a:p>
        <a:p>
          <a:endParaRPr lang="en-US" sz="1100" i="0" baseline="0">
            <a:solidFill>
              <a:srgbClr val="000000"/>
            </a:solidFill>
          </a:endParaRPr>
        </a:p>
        <a:p>
          <a:r>
            <a:rPr lang="en-US" sz="1100" i="0" baseline="0">
              <a:solidFill>
                <a:srgbClr val="000000"/>
              </a:solidFill>
            </a:rPr>
            <a:t>1. You identify the data source and the type of database you have: Access, SQL Server, Oracle, or whatever. In case of a server-based system, you must identify the server and probably provide a valid username and password. </a:t>
          </a:r>
        </a:p>
        <a:p>
          <a:endParaRPr lang="en-US" sz="1100" i="0" baseline="0">
            <a:solidFill>
              <a:srgbClr val="000000"/>
            </a:solidFill>
          </a:endParaRPr>
        </a:p>
        <a:p>
          <a:r>
            <a:rPr lang="en-US" sz="1100" i="0" baseline="0">
              <a:solidFill>
                <a:srgbClr val="000000"/>
              </a:solidFill>
            </a:rPr>
            <a:t>2. You create a query for the data you want. You can do this through a user interface that is very similar to the one in Access, or you can enter an SQL statement directly. </a:t>
          </a:r>
        </a:p>
        <a:p>
          <a:endParaRPr lang="en-US" sz="1100" i="0" baseline="0">
            <a:solidFill>
              <a:srgbClr val="000000"/>
            </a:solidFill>
          </a:endParaRPr>
        </a:p>
        <a:p>
          <a:r>
            <a:rPr lang="en-US" sz="1100" i="0" baseline="0">
              <a:solidFill>
                <a:srgbClr val="000000"/>
              </a:solidFill>
            </a:rPr>
            <a:t>3. You tell Microsoft Query to return the data to Excel, in a location of your choice, either as a table or a pivot table. </a:t>
          </a:r>
        </a:p>
        <a:p>
          <a:endParaRPr lang="en-US" sz="1100" i="0" baseline="0">
            <a:solidFill>
              <a:srgbClr val="000000"/>
            </a:solidFill>
          </a:endParaRPr>
        </a:p>
        <a:p>
          <a:r>
            <a:rPr lang="en-US" sz="1100" i="0" baseline="0">
              <a:solidFill>
                <a:srgbClr val="000000"/>
              </a:solidFill>
            </a:rPr>
            <a:t>This procedure creates a link to the underlying database source, so that if there are changes to the database, you can do a refresh in Excel to get the latest data. </a:t>
          </a:r>
        </a:p>
        <a:p>
          <a:endParaRPr lang="en-US" sz="1100" i="0" baseline="0">
            <a:solidFill>
              <a:srgbClr val="000000"/>
            </a:solidFill>
          </a:endParaRPr>
        </a:p>
        <a:p>
          <a:r>
            <a:rPr lang="en-US" sz="1100" b="1" i="0" baseline="0">
              <a:solidFill>
                <a:srgbClr val="000000"/>
              </a:solidFill>
            </a:rPr>
            <a:t>Note: </a:t>
          </a:r>
          <a:r>
            <a:rPr lang="en-US" sz="1100" b="0" i="0" baseline="0">
              <a:solidFill>
                <a:srgbClr val="000000"/>
              </a:solidFill>
            </a:rPr>
            <a:t>Starting in Excel 2016, another option is to use Power Query, which is discussed in another topic in this tutorial. (You select From Database and then From Microsoft Access Database from the New Query dropdown.</a:t>
          </a:r>
          <a:endParaRPr lang="en-US" sz="1100" b="1" baseline="0">
            <a:solidFill>
              <a:srgbClr val="000000"/>
            </a:solidFill>
          </a:endParaRPr>
        </a:p>
        <a:p>
          <a:endParaRPr lang="en-US" sz="1100" baseline="0">
            <a:solidFill>
              <a:srgbClr val="000000"/>
            </a:solidFill>
          </a:endParaRPr>
        </a:p>
        <a:p>
          <a:endParaRPr lang="en-US" sz="1100" baseline="0">
            <a:solidFill>
              <a:srgbClr val="000000"/>
            </a:solidFill>
          </a:endParaRPr>
        </a:p>
        <a:p>
          <a:endParaRPr lang="en-US" sz="1100">
            <a:solidFill>
              <a:srgbClr val="000000"/>
            </a:solidFill>
          </a:endParaRPr>
        </a:p>
      </xdr:txBody>
    </xdr:sp>
    <xdr:clientData/>
  </xdr:twoCellAnchor>
  <xdr:oneCellAnchor>
    <xdr:from>
      <xdr:col>10</xdr:col>
      <xdr:colOff>0</xdr:colOff>
      <xdr:row>20</xdr:row>
      <xdr:rowOff>0</xdr:rowOff>
    </xdr:from>
    <xdr:ext cx="4686300" cy="2428875"/>
    <xdr:pic>
      <xdr:nvPicPr>
        <xdr:cNvPr id="4" name="Picture 3">
          <a:extLst>
            <a:ext uri="{FF2B5EF4-FFF2-40B4-BE49-F238E27FC236}">
              <a16:creationId xmlns:a16="http://schemas.microsoft.com/office/drawing/2014/main" id="{00000000-0008-0000-5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0" y="3810000"/>
          <a:ext cx="4686300" cy="2428875"/>
        </a:xfrm>
        <a:prstGeom prst="rect">
          <a:avLst/>
        </a:prstGeom>
      </xdr:spPr>
    </xdr:pic>
    <xdr:clientData/>
  </xdr:oneCellAnchor>
  <xdr:oneCellAnchor>
    <xdr:from>
      <xdr:col>10</xdr:col>
      <xdr:colOff>0</xdr:colOff>
      <xdr:row>35</xdr:row>
      <xdr:rowOff>0</xdr:rowOff>
    </xdr:from>
    <xdr:ext cx="4229100" cy="4105275"/>
    <xdr:pic>
      <xdr:nvPicPr>
        <xdr:cNvPr id="5" name="Picture 4">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0" y="6667500"/>
          <a:ext cx="4229100" cy="4105275"/>
        </a:xfrm>
        <a:prstGeom prst="rect">
          <a:avLst/>
        </a:prstGeom>
      </xdr:spPr>
    </xdr:pic>
    <xdr:clientData/>
  </xdr:oneCellAnchor>
  <xdr:oneCellAnchor>
    <xdr:from>
      <xdr:col>10</xdr:col>
      <xdr:colOff>0</xdr:colOff>
      <xdr:row>3</xdr:row>
      <xdr:rowOff>0</xdr:rowOff>
    </xdr:from>
    <xdr:ext cx="3943350" cy="1114425"/>
    <xdr:pic>
      <xdr:nvPicPr>
        <xdr:cNvPr id="6" name="Picture 5">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6000" y="571500"/>
          <a:ext cx="3943350" cy="1114425"/>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twoCellAnchor>
    <xdr:from>
      <xdr:col>1</xdr:col>
      <xdr:colOff>0</xdr:colOff>
      <xdr:row>1</xdr:row>
      <xdr:rowOff>190499</xdr:rowOff>
    </xdr:from>
    <xdr:to>
      <xdr:col>9</xdr:col>
      <xdr:colOff>133350</xdr:colOff>
      <xdr:row>56</xdr:row>
      <xdr:rowOff>1</xdr:rowOff>
    </xdr:to>
    <xdr:sp macro="" textlink="">
      <xdr:nvSpPr>
        <xdr:cNvPr id="2" name="TextBox 1">
          <a:extLst>
            <a:ext uri="{FF2B5EF4-FFF2-40B4-BE49-F238E27FC236}">
              <a16:creationId xmlns:a16="http://schemas.microsoft.com/office/drawing/2014/main" id="{00000000-0008-0000-5500-000002000000}"/>
            </a:ext>
          </a:extLst>
        </xdr:cNvPr>
        <xdr:cNvSpPr txBox="1"/>
      </xdr:nvSpPr>
      <xdr:spPr>
        <a:xfrm>
          <a:off x="609600" y="380999"/>
          <a:ext cx="5010150" cy="10287002"/>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Web Queries</a:t>
          </a:r>
        </a:p>
        <a:p>
          <a:endParaRPr lang="en-US" sz="1100">
            <a:solidFill>
              <a:srgbClr val="000000"/>
            </a:solidFill>
          </a:endParaRPr>
        </a:p>
        <a:p>
          <a:r>
            <a:rPr lang="en-US" sz="1100">
              <a:solidFill>
                <a:srgbClr val="000000"/>
              </a:solidFill>
            </a:rPr>
            <a:t>To say the least, there is an abundance of interesting</a:t>
          </a:r>
          <a:r>
            <a:rPr lang="en-US" sz="1100" baseline="0">
              <a:solidFill>
                <a:srgbClr val="000000"/>
              </a:solidFill>
            </a:rPr>
            <a:t> data on the Web. Because Web authors can design their sites in a variety of ways, there is no guarantee that the Web data can be imported easily into Excel, but it is worth trying with a Web query, a simple and powerful tool.</a:t>
          </a:r>
        </a:p>
        <a:p>
          <a:endParaRPr lang="en-US" sz="1100" baseline="0">
            <a:solidFill>
              <a:srgbClr val="000000"/>
            </a:solidFill>
          </a:endParaRPr>
        </a:p>
        <a:p>
          <a:r>
            <a:rPr lang="en-US" sz="1100" baseline="0">
              <a:solidFill>
                <a:srgbClr val="000000"/>
              </a:solidFill>
            </a:rPr>
            <a:t>To understand how Web queries work, you need to understand a little about Web pages. They are all written in HTML, a markup language that has "tags" to identify different parts of a page. One such tag is the Table tag. It often indicates a rectangular array of data, but it is also used for all sorts of things that aren't really tables. In any case, a Web query can import anything that is surrounded by table tags. You can then decide which "tables" are of interest to you.</a:t>
          </a:r>
        </a:p>
        <a:p>
          <a:endParaRPr lang="en-US" sz="1100" baseline="0">
            <a:solidFill>
              <a:srgbClr val="000000"/>
            </a:solidFill>
          </a:endParaRPr>
        </a:p>
        <a:p>
          <a:r>
            <a:rPr lang="en-US" sz="1100" baseline="0">
              <a:solidFill>
                <a:srgbClr val="000000"/>
              </a:solidFill>
            </a:rPr>
            <a:t>Try it! First open your browser, locate a website that has data you want to import, and copy its URL. For this example, you could use the URL for monthly </a:t>
          </a:r>
          <a:r>
            <a:rPr lang="en-US" sz="1100" baseline="0">
              <a:solidFill>
                <a:srgbClr val="000000"/>
              </a:solidFill>
              <a:effectLst/>
              <a:latin typeface="+mn-lt"/>
              <a:ea typeface="+mn-ea"/>
              <a:cs typeface="+mn-cs"/>
            </a:rPr>
            <a:t>IBM stock prices from November 2013 back to 2000: </a:t>
          </a:r>
        </a:p>
        <a:p>
          <a:endParaRPr lang="en-US" sz="1100" baseline="0">
            <a:solidFill>
              <a:srgbClr val="000000"/>
            </a:solidFill>
            <a:effectLst/>
            <a:latin typeface="+mn-lt"/>
            <a:ea typeface="+mn-ea"/>
            <a:cs typeface="+mn-cs"/>
          </a:endParaRPr>
        </a:p>
        <a:p>
          <a:r>
            <a:rPr lang="en-US" sz="1100">
              <a:solidFill>
                <a:srgbClr val="000000"/>
              </a:solidFill>
              <a:effectLst/>
              <a:latin typeface="+mn-lt"/>
              <a:ea typeface="+mn-ea"/>
              <a:cs typeface="+mn-cs"/>
            </a:rPr>
            <a:t>http://finance.yahoo.com/q/hp?s=IBM&amp;a=0&amp;b=1&amp;c=2000&amp;d=10&amp;e=1&amp;f=2013&amp;g=m</a:t>
          </a:r>
          <a:r>
            <a:rPr lang="en-US" sz="1100" baseline="0">
              <a:solidFill>
                <a:srgbClr val="000000"/>
              </a:solidFill>
            </a:rPr>
            <a:t> </a:t>
          </a:r>
        </a:p>
        <a:p>
          <a:endParaRPr lang="en-US" sz="1100" baseline="0">
            <a:solidFill>
              <a:srgbClr val="000000"/>
            </a:solidFill>
          </a:endParaRPr>
        </a:p>
        <a:p>
          <a:r>
            <a:rPr lang="en-US" sz="1100" baseline="0">
              <a:solidFill>
                <a:srgbClr val="000000"/>
              </a:solidFill>
            </a:rPr>
            <a:t>Then, starting in a blank workbook, click From Web in the Get External Data dropdown on the Data ribbon, as shown above and to the right. This opens the New Web Query dialog box to the right. Paste your URL into the Address box and click Go. The Web page will open, hopefully with one or more yellow arrows corresponding to the table tags on the page. Find the one(s) you want and click them, which changes them to green check marks. Then click Import. </a:t>
          </a:r>
        </a:p>
        <a:p>
          <a:endParaRPr lang="en-US" sz="1100" baseline="0">
            <a:solidFill>
              <a:srgbClr val="000000"/>
            </a:solidFill>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rgbClr val="000000"/>
              </a:solidFill>
            </a:rPr>
            <a:t>The Import Data dialog box to the right lets you choose where to start the import. Just make sure there is plenty of blank space below and to the right of the selected cell. Note that not all of the data are imported. This particular website sends back only a certain number of data items per query.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rgbClr val="000000"/>
            </a:solidFill>
          </a:endParaRPr>
        </a:p>
        <a:p>
          <a:r>
            <a:rPr lang="en-US" sz="1100" baseline="0">
              <a:solidFill>
                <a:srgbClr val="000000"/>
              </a:solidFill>
            </a:rPr>
            <a:t>Excel remembers the source of this data and keeps a link to it. The connection in the current workbook was removed, but to see it in your own workbook, you can click the Connections button on the Data ribbon. You will see the Workbook Connections dialog box to the right. (The connection has the generic name Connection, but it can be renamed as shown. ) From here, you can do several things. First, in case the Web data change through time, you can click Refresh to get the newest data. Second, you can click Properties, then the Definition tab, and then the Edit Query button to return to the New Web Query dialog box. Finally, if you don't want a live link to the website, you can click Remove, as was done here.</a:t>
          </a:r>
        </a:p>
        <a:p>
          <a:endParaRPr lang="en-US" sz="1100" baseline="0">
            <a:solidFill>
              <a:srgbClr val="000000"/>
            </a:solidFill>
          </a:endParaRPr>
        </a:p>
        <a:p>
          <a:r>
            <a:rPr lang="en-US" sz="1100" b="1" baseline="0">
              <a:solidFill>
                <a:srgbClr val="000000"/>
              </a:solidFill>
            </a:rPr>
            <a:t>Note: </a:t>
          </a:r>
          <a:r>
            <a:rPr lang="en-US" sz="1100" b="0" baseline="0">
              <a:solidFill>
                <a:srgbClr val="000000"/>
              </a:solidFill>
            </a:rPr>
            <a:t>Unfortunately, the Web query method described above doesn't work on a lot of promising websites. The good news, however, is that, starting with Excel 2016, you can import Web data with Power Query, described in another topic in this tutorial. (You select From Other Sources and then From Web from the New Query dropdown.) Our experience is that the Power Query method works on many websites where the "old" method described above does not work.</a:t>
          </a:r>
          <a:endParaRPr lang="en-US" sz="1100" b="1" baseline="0">
            <a:solidFill>
              <a:srgbClr val="000000"/>
            </a:solidFill>
          </a:endParaRPr>
        </a:p>
        <a:p>
          <a:endParaRPr lang="en-US" sz="1100" baseline="0">
            <a:solidFill>
              <a:srgbClr val="000000"/>
            </a:solidFill>
          </a:endParaRPr>
        </a:p>
        <a:p>
          <a:endParaRPr lang="en-US" sz="1100">
            <a:solidFill>
              <a:srgbClr val="000000"/>
            </a:solidFill>
          </a:endParaRPr>
        </a:p>
      </xdr:txBody>
    </xdr:sp>
    <xdr:clientData/>
  </xdr:twoCellAnchor>
  <xdr:oneCellAnchor>
    <xdr:from>
      <xdr:col>10</xdr:col>
      <xdr:colOff>0</xdr:colOff>
      <xdr:row>14</xdr:row>
      <xdr:rowOff>0</xdr:rowOff>
    </xdr:from>
    <xdr:ext cx="4806226" cy="3629025"/>
    <xdr:pic>
      <xdr:nvPicPr>
        <xdr:cNvPr id="4" name="Picture 3" descr="C:\Users\Chris\Dropbox\ExcelNow\Images\WebQuery2.gif">
          <a:extLst>
            <a:ext uri="{FF2B5EF4-FFF2-40B4-BE49-F238E27FC236}">
              <a16:creationId xmlns:a16="http://schemas.microsoft.com/office/drawing/2014/main" id="{00000000-0008-0000-5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2667000"/>
          <a:ext cx="4806226" cy="3629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35</xdr:row>
      <xdr:rowOff>0</xdr:rowOff>
    </xdr:from>
    <xdr:ext cx="2619375" cy="1442085"/>
    <xdr:pic>
      <xdr:nvPicPr>
        <xdr:cNvPr id="5" name="Picture 4" descr="C:\Users\Chris\Dropbox\My Applications\ExcelNow\Screenshots\ImportData2.gif">
          <a:extLst>
            <a:ext uri="{FF2B5EF4-FFF2-40B4-BE49-F238E27FC236}">
              <a16:creationId xmlns:a16="http://schemas.microsoft.com/office/drawing/2014/main" id="{00000000-0008-0000-5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0" y="6667500"/>
          <a:ext cx="2619375" cy="14420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45</xdr:row>
      <xdr:rowOff>0</xdr:rowOff>
    </xdr:from>
    <xdr:ext cx="4697061" cy="3238500"/>
    <xdr:pic>
      <xdr:nvPicPr>
        <xdr:cNvPr id="6" name="Picture 5" descr="C:\Users\Chris\Dropbox\ExcelNow\Images\Connections.gif">
          <a:extLst>
            <a:ext uri="{FF2B5EF4-FFF2-40B4-BE49-F238E27FC236}">
              <a16:creationId xmlns:a16="http://schemas.microsoft.com/office/drawing/2014/main" id="{00000000-0008-0000-5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8572500"/>
          <a:ext cx="4697061" cy="3238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xdr:row>
      <xdr:rowOff>0</xdr:rowOff>
    </xdr:from>
    <xdr:ext cx="2381250" cy="1518478"/>
    <xdr:pic>
      <xdr:nvPicPr>
        <xdr:cNvPr id="7" name="Picture 6">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0" y="571500"/>
          <a:ext cx="2381250" cy="1518478"/>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12</xdr:row>
      <xdr:rowOff>0</xdr:rowOff>
    </xdr:to>
    <xdr:sp macro="" textlink="">
      <xdr:nvSpPr>
        <xdr:cNvPr id="2" name="TextBox 1">
          <a:extLst>
            <a:ext uri="{FF2B5EF4-FFF2-40B4-BE49-F238E27FC236}">
              <a16:creationId xmlns:a16="http://schemas.microsoft.com/office/drawing/2014/main" id="{00000000-0008-0000-5600-000002000000}"/>
            </a:ext>
          </a:extLst>
        </xdr:cNvPr>
        <xdr:cNvSpPr txBox="1"/>
      </xdr:nvSpPr>
      <xdr:spPr>
        <a:xfrm>
          <a:off x="609600" y="381000"/>
          <a:ext cx="4876800" cy="1905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General Documentation</a:t>
          </a:r>
        </a:p>
        <a:p>
          <a:endParaRPr lang="en-US" sz="1100">
            <a:solidFill>
              <a:srgbClr val="000000"/>
            </a:solidFill>
          </a:endParaRPr>
        </a:p>
        <a:p>
          <a:r>
            <a:rPr lang="en-US" sz="1100">
              <a:solidFill>
                <a:srgbClr val="000000"/>
              </a:solidFill>
            </a:rPr>
            <a:t>There is nothing worse than getting a spreadsheet from someone with no documentation. All you see are loads</a:t>
          </a:r>
          <a:r>
            <a:rPr lang="en-US" sz="1100" baseline="0">
              <a:solidFill>
                <a:srgbClr val="000000"/>
              </a:solidFill>
            </a:rPr>
            <a:t> of </a:t>
          </a:r>
          <a:r>
            <a:rPr lang="en-US" sz="1100">
              <a:solidFill>
                <a:srgbClr val="000000"/>
              </a:solidFill>
            </a:rPr>
            <a:t>meaningless numbers and possibly a few not-well-thought-out</a:t>
          </a:r>
          <a:r>
            <a:rPr lang="en-US" sz="1100" baseline="0">
              <a:solidFill>
                <a:srgbClr val="000000"/>
              </a:solidFill>
            </a:rPr>
            <a:t> </a:t>
          </a:r>
          <a:r>
            <a:rPr lang="en-US" sz="1100">
              <a:solidFill>
                <a:srgbClr val="000000"/>
              </a:solidFill>
            </a:rPr>
            <a:t>labels. This is a very poor </a:t>
          </a:r>
          <a:r>
            <a:rPr lang="en-US" sz="1100" baseline="0">
              <a:solidFill>
                <a:srgbClr val="000000"/>
              </a:solidFill>
            </a:rPr>
            <a:t>practice, and you shouldn't be guilty of it. There are a number of things you can do to document your work. Of course, you should use descriptive labels and a clear, logical structure, but you can do more than this. For example, you can include cell comments and text boxes, as explained below.</a:t>
          </a:r>
          <a:endParaRPr lang="en-US" sz="1100">
            <a:solidFill>
              <a:srgbClr val="000000"/>
            </a:solidFill>
          </a:endParaRPr>
        </a:p>
      </xdr:txBody>
    </xdr:sp>
    <xdr:clientData/>
  </xdr:twoCellAnchor>
  <xdr:twoCellAnchor>
    <xdr:from>
      <xdr:col>1</xdr:col>
      <xdr:colOff>0</xdr:colOff>
      <xdr:row>13</xdr:row>
      <xdr:rowOff>0</xdr:rowOff>
    </xdr:from>
    <xdr:to>
      <xdr:col>9</xdr:col>
      <xdr:colOff>0</xdr:colOff>
      <xdr:row>36</xdr:row>
      <xdr:rowOff>0</xdr:rowOff>
    </xdr:to>
    <xdr:sp macro="" textlink="">
      <xdr:nvSpPr>
        <xdr:cNvPr id="3" name="TextBox 2">
          <a:extLst>
            <a:ext uri="{FF2B5EF4-FFF2-40B4-BE49-F238E27FC236}">
              <a16:creationId xmlns:a16="http://schemas.microsoft.com/office/drawing/2014/main" id="{00000000-0008-0000-5600-000003000000}"/>
            </a:ext>
          </a:extLst>
        </xdr:cNvPr>
        <xdr:cNvSpPr txBox="1"/>
      </xdr:nvSpPr>
      <xdr:spPr>
        <a:xfrm>
          <a:off x="609600" y="2476500"/>
          <a:ext cx="4876800" cy="4381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Cell Comments</a:t>
          </a:r>
        </a:p>
        <a:p>
          <a:endParaRPr lang="en-US" sz="1100">
            <a:solidFill>
              <a:srgbClr val="000000"/>
            </a:solidFill>
          </a:endParaRPr>
        </a:p>
        <a:p>
          <a:r>
            <a:rPr lang="en-US" sz="1100">
              <a:solidFill>
                <a:srgbClr val="000000"/>
              </a:solidFill>
            </a:rPr>
            <a:t>A cell comment is useful when you want to explain something that is probably not obvious in a particular cell.</a:t>
          </a:r>
          <a:r>
            <a:rPr lang="en-US" sz="1100" baseline="0">
              <a:solidFill>
                <a:srgbClr val="000000"/>
              </a:solidFill>
            </a:rPr>
            <a:t> You will know a cell contains a comment when you see a little red mark in the upper right corner of the cell. You can see the cell comment by hovering the cursor over the cell. By default, a cell comment starts with the owner's name, but you can delete this name if you like.</a:t>
          </a:r>
        </a:p>
        <a:p>
          <a:endParaRPr lang="en-US" sz="1100" baseline="0">
            <a:solidFill>
              <a:srgbClr val="000000"/>
            </a:solidFill>
          </a:endParaRPr>
        </a:p>
        <a:p>
          <a:r>
            <a:rPr lang="en-US" sz="1100" baseline="0">
              <a:solidFill>
                <a:srgbClr val="000000"/>
              </a:solidFill>
            </a:rPr>
            <a:t>To insert a cell comment in a cell, right-click the cell. If there is no existing cell comment, you will see an Insert Comment item. If there is an existing cell comment, you will see Edit Comment and Delete Comment items. (See the screenshots to the right.)</a:t>
          </a:r>
        </a:p>
        <a:p>
          <a:endParaRPr lang="en-US" sz="1100" baseline="0">
            <a:solidFill>
              <a:srgbClr val="000000"/>
            </a:solidFill>
          </a:endParaRPr>
        </a:p>
        <a:p>
          <a:r>
            <a:rPr lang="en-US" sz="1100" baseline="0">
              <a:solidFill>
                <a:srgbClr val="000000"/>
              </a:solidFill>
            </a:rPr>
            <a:t>Try it! Add the following cell comment to the gray cell to the right: </a:t>
          </a:r>
          <a:r>
            <a:rPr lang="en-US" sz="1100" b="1" baseline="0">
              <a:solidFill>
                <a:srgbClr val="000000"/>
              </a:solidFill>
            </a:rPr>
            <a:t>Sales are in $1000s</a:t>
          </a:r>
          <a:r>
            <a:rPr lang="en-US" sz="1100" b="0" baseline="0">
              <a:solidFill>
                <a:srgbClr val="000000"/>
              </a:solidFill>
            </a:rPr>
            <a:t>.</a:t>
          </a:r>
          <a:r>
            <a:rPr lang="en-US" sz="1100" baseline="0">
              <a:solidFill>
                <a:srgbClr val="000000"/>
              </a:solidFill>
            </a:rPr>
            <a:t> Then change the comment to: </a:t>
          </a:r>
          <a:r>
            <a:rPr lang="en-US" sz="1100" b="1" baseline="0">
              <a:solidFill>
                <a:srgbClr val="000000"/>
              </a:solidFill>
            </a:rPr>
            <a:t>Monthly sales in $1000s</a:t>
          </a:r>
          <a:r>
            <a:rPr lang="en-US" sz="1100" baseline="0">
              <a:solidFill>
                <a:srgbClr val="000000"/>
              </a:solidFill>
            </a:rPr>
            <a:t>. Then delete the cell comment.</a:t>
          </a:r>
        </a:p>
        <a:p>
          <a:endParaRPr lang="en-US" sz="1100" baseline="0">
            <a:solidFill>
              <a:srgbClr val="000000"/>
            </a:solidFill>
          </a:endParaRPr>
        </a:p>
        <a:p>
          <a:r>
            <a:rPr lang="en-US" sz="1100" baseline="0">
              <a:solidFill>
                <a:srgbClr val="000000"/>
              </a:solidFill>
            </a:rPr>
            <a:t>For more on cell comments, visit the Comments group on the Review ribbon. You might not ever use all of these buttons, but they could be handy if someone gives you a spreadsheet with a lot of cell comments, and you want to browse through them quickly.</a:t>
          </a:r>
          <a:endParaRPr lang="en-US" sz="1100">
            <a:solidFill>
              <a:srgbClr val="000000"/>
            </a:solidFill>
          </a:endParaRPr>
        </a:p>
      </xdr:txBody>
    </xdr:sp>
    <xdr:clientData/>
  </xdr:twoCellAnchor>
  <xdr:twoCellAnchor>
    <xdr:from>
      <xdr:col>1</xdr:col>
      <xdr:colOff>0</xdr:colOff>
      <xdr:row>36</xdr:row>
      <xdr:rowOff>190499</xdr:rowOff>
    </xdr:from>
    <xdr:to>
      <xdr:col>9</xdr:col>
      <xdr:colOff>0</xdr:colOff>
      <xdr:row>70</xdr:row>
      <xdr:rowOff>57150</xdr:rowOff>
    </xdr:to>
    <xdr:sp macro="" textlink="">
      <xdr:nvSpPr>
        <xdr:cNvPr id="4" name="TextBox 3">
          <a:extLst>
            <a:ext uri="{FF2B5EF4-FFF2-40B4-BE49-F238E27FC236}">
              <a16:creationId xmlns:a16="http://schemas.microsoft.com/office/drawing/2014/main" id="{00000000-0008-0000-5600-000004000000}"/>
            </a:ext>
          </a:extLst>
        </xdr:cNvPr>
        <xdr:cNvSpPr txBox="1"/>
      </xdr:nvSpPr>
      <xdr:spPr>
        <a:xfrm>
          <a:off x="609600" y="7048499"/>
          <a:ext cx="4876800" cy="634365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Text Boxes</a:t>
          </a:r>
        </a:p>
        <a:p>
          <a:endParaRPr lang="en-US" sz="1100">
            <a:solidFill>
              <a:srgbClr val="000000"/>
            </a:solidFill>
          </a:endParaRPr>
        </a:p>
        <a:p>
          <a:r>
            <a:rPr lang="en-US" sz="1100">
              <a:solidFill>
                <a:srgbClr val="000000"/>
              </a:solidFill>
            </a:rPr>
            <a:t>When you add explanations to your worksheets,</a:t>
          </a:r>
          <a:r>
            <a:rPr lang="en-US" sz="1100" baseline="0">
              <a:solidFill>
                <a:srgbClr val="000000"/>
              </a:solidFill>
            </a:rPr>
            <a:t> do you tend to start typing in a cell, and when it gets long enough, you continue typing on the next line, etc.? Many people do this, but it is not a good habit, mostly because of the difficulty of editing. It is much better to use text boxes, as you see throughout this tutorial. Text boxes are much better for explanations than cells because they have word wrap. They are essentially mini-word processors that can be edited (and moved or resized) easily. You should use them in virtually every spreadsheet you create!</a:t>
          </a:r>
        </a:p>
        <a:p>
          <a:endParaRPr lang="en-US" sz="1100" baseline="0">
            <a:solidFill>
              <a:srgbClr val="000000"/>
            </a:solidFill>
          </a:endParaRPr>
        </a:p>
        <a:p>
          <a:r>
            <a:rPr lang="en-US" sz="1100" baseline="0">
              <a:solidFill>
                <a:srgbClr val="000000"/>
              </a:solidFill>
            </a:rPr>
            <a:t>To insert a text box, click the Text Box button on the Insert ribbon, as shown to the right, and drag a text box in some area of the worksheet. Then start typing. It's as easy as that. </a:t>
          </a:r>
        </a:p>
        <a:p>
          <a:endParaRPr lang="en-US" sz="1100" baseline="0">
            <a:solidFill>
              <a:srgbClr val="000000"/>
            </a:solidFill>
          </a:endParaRPr>
        </a:p>
        <a:p>
          <a:r>
            <a:rPr lang="en-US" sz="1100" baseline="0">
              <a:solidFill>
                <a:srgbClr val="000000"/>
              </a:solidFill>
            </a:rPr>
            <a:t>You might also want to change the appearance of the text box. To do so, click it twice so that the border becomes a solid line. (It's a dashed line after the first click). Then you will see a Drawing Tools Format tab and associated ribbon where you can make all sorts of changes. For example, in this tutorial all text boxes are rounded in two corners and have a blue border. If you like the appearance, you can right-click the text box and choose the Set as Default Text Box item. Then every other text box you create in that workbook will </a:t>
          </a:r>
          <a:r>
            <a:rPr lang="en-US" sz="1100" baseline="0">
              <a:solidFill>
                <a:srgbClr val="000000"/>
              </a:solidFill>
              <a:latin typeface="+mn-lt"/>
              <a:ea typeface="+mn-ea"/>
              <a:cs typeface="+mn-cs"/>
            </a:rPr>
            <a:t>automatically </a:t>
          </a:r>
          <a:r>
            <a:rPr lang="en-US" sz="1100" baseline="0">
              <a:solidFill>
                <a:srgbClr val="000000"/>
              </a:solidFill>
            </a:rPr>
            <a:t>have the same appearance.</a:t>
          </a:r>
        </a:p>
        <a:p>
          <a:endParaRPr lang="en-US" sz="1100" baseline="0">
            <a:solidFill>
              <a:srgbClr val="000000"/>
            </a:solidFill>
          </a:endParaRPr>
        </a:p>
        <a:p>
          <a:r>
            <a:rPr lang="en-US" sz="1100" baseline="0">
              <a:solidFill>
                <a:srgbClr val="000000"/>
              </a:solidFill>
            </a:rPr>
            <a:t>Try it! Create a text box to the right and enter some text. Then see if you format it like the text boxes in this tutorial.</a:t>
          </a:r>
        </a:p>
        <a:p>
          <a:endParaRPr lang="en-US" sz="1100" baseline="0">
            <a:solidFill>
              <a:srgbClr val="000000"/>
            </a:solidFill>
          </a:endParaRPr>
        </a:p>
        <a:p>
          <a:r>
            <a:rPr lang="en-US" sz="1100" baseline="0">
              <a:solidFill>
                <a:srgbClr val="000000"/>
              </a:solidFill>
            </a:rPr>
            <a:t>Note again that if you click a text box once, its border becomes a dashed line. If you then click it again, it becomes a solid line. The options available are slightly different in these two cases. For example, if you want to </a:t>
          </a:r>
          <a:r>
            <a:rPr lang="en-US" sz="1100" i="0" baseline="0">
              <a:solidFill>
                <a:srgbClr val="000000"/>
              </a:solidFill>
            </a:rPr>
            <a:t>delete</a:t>
          </a:r>
          <a:r>
            <a:rPr lang="en-US" sz="1100" baseline="0">
              <a:solidFill>
                <a:srgbClr val="000000"/>
              </a:solidFill>
            </a:rPr>
            <a:t> a text box, you should make the border a </a:t>
          </a:r>
          <a:r>
            <a:rPr lang="en-US" sz="1100" i="1" baseline="0">
              <a:solidFill>
                <a:srgbClr val="000000"/>
              </a:solidFill>
            </a:rPr>
            <a:t>solid </a:t>
          </a:r>
          <a:r>
            <a:rPr lang="en-US" sz="1100" i="0" baseline="0">
              <a:solidFill>
                <a:srgbClr val="000000"/>
              </a:solidFill>
            </a:rPr>
            <a:t>line and then press the Delete key. In contrast, if you press the Delete key when the border is dashed, you will delete some text.</a:t>
          </a:r>
          <a:endParaRPr lang="en-US" sz="1100" baseline="0">
            <a:solidFill>
              <a:srgbClr val="000000"/>
            </a:solidFill>
          </a:endParaRPr>
        </a:p>
      </xdr:txBody>
    </xdr:sp>
    <xdr:clientData/>
  </xdr:twoCellAnchor>
  <xdr:absoluteAnchor>
    <xdr:pos x="238125" y="13906500"/>
    <xdr:ext cx="4876800" cy="2667000"/>
    <xdr:sp macro="" textlink="">
      <xdr:nvSpPr>
        <xdr:cNvPr id="5" name="TextBox 4">
          <a:extLst>
            <a:ext uri="{FF2B5EF4-FFF2-40B4-BE49-F238E27FC236}">
              <a16:creationId xmlns:a16="http://schemas.microsoft.com/office/drawing/2014/main" id="{00000000-0008-0000-5600-000005000000}"/>
            </a:ext>
          </a:extLst>
        </xdr:cNvPr>
        <xdr:cNvSpPr txBox="1"/>
      </xdr:nvSpPr>
      <xdr:spPr>
        <a:xfrm>
          <a:off x="238125" y="13906500"/>
          <a:ext cx="4876800" cy="2667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Positioning of Text Boxes (and other shapes)</a:t>
          </a:r>
        </a:p>
        <a:p>
          <a:endParaRPr lang="en-US" sz="1100">
            <a:solidFill>
              <a:srgbClr val="000000"/>
            </a:solidFill>
          </a:endParaRPr>
        </a:p>
        <a:p>
          <a:r>
            <a:rPr lang="en-US" sz="1100">
              <a:solidFill>
                <a:srgbClr val="000000"/>
              </a:solidFill>
            </a:rPr>
            <a:t>When you add text boxes (or other shapes such as circles, rectangles</a:t>
          </a:r>
          <a:r>
            <a:rPr lang="en-US" sz="1100" baseline="0">
              <a:solidFill>
                <a:srgbClr val="000000"/>
              </a:solidFill>
            </a:rPr>
            <a:t>, and arrows) to a worksheet, they essentially "float" above the worksheet cells. If you then insert rows or columns under these shapes, or if you change row heights or column widths under them, the shapes might move or expand. You might want this behavior, or you might not. In either case, you can control the behavior. To do so, right-click a shape, such as a text box, and select Size and Properties. The dialog box to the right appears. (This is for Excel 2013, where the user interface changed noticably.) You can then select the "Object positioning" option you want under Properties. For example, if you want the shape to stay fixed in the same size and position, select the "Don't move or size with cells" option, as shown here.</a:t>
          </a:r>
        </a:p>
      </xdr:txBody>
    </xdr:sp>
    <xdr:clientData/>
  </xdr:absoluteAnchor>
  <xdr:absoluteAnchor>
    <xdr:pos x="238125" y="16764000"/>
    <xdr:ext cx="4876800" cy="2524125"/>
    <xdr:sp macro="" textlink="">
      <xdr:nvSpPr>
        <xdr:cNvPr id="6" name="TextBox 5">
          <a:extLst>
            <a:ext uri="{FF2B5EF4-FFF2-40B4-BE49-F238E27FC236}">
              <a16:creationId xmlns:a16="http://schemas.microsoft.com/office/drawing/2014/main" id="{00000000-0008-0000-5600-000006000000}"/>
            </a:ext>
          </a:extLst>
        </xdr:cNvPr>
        <xdr:cNvSpPr txBox="1"/>
      </xdr:nvSpPr>
      <xdr:spPr>
        <a:xfrm>
          <a:off x="238125" y="16764000"/>
          <a:ext cx="4876800" cy="25241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Using Shapes for Emphasis</a:t>
          </a:r>
        </a:p>
        <a:p>
          <a:endParaRPr lang="en-US" sz="1100">
            <a:solidFill>
              <a:srgbClr val="000000"/>
            </a:solidFill>
          </a:endParaRPr>
        </a:p>
        <a:p>
          <a:r>
            <a:rPr lang="en-US" sz="1100" baseline="0">
              <a:solidFill>
                <a:srgbClr val="000000"/>
              </a:solidFill>
              <a:effectLst/>
              <a:latin typeface="+mn-lt"/>
              <a:ea typeface="+mn-ea"/>
              <a:cs typeface="+mn-cs"/>
            </a:rPr>
            <a:t>Using shapes, such as red ovals for emphasis, is another documentation possibility. Actually, the red ovals you see in the tutorial's screenshots, such as the one above, were created in the screen capture software itself, but they could also be created with Excel's shapes. As you can see to the right, Excel provides many shapes to choose from. </a:t>
          </a: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By default, a shape such as an oval is opaque, with a blue fill and a darker blue border. But if you select it, you get the Drawing Tools Format tab and associated ribbon, where you can format the shape in an endless number of ways.</a:t>
          </a:r>
        </a:p>
      </xdr:txBody>
    </xdr:sp>
    <xdr:clientData/>
  </xdr:absoluteAnchor>
  <xdr:oneCellAnchor>
    <xdr:from>
      <xdr:col>10</xdr:col>
      <xdr:colOff>0</xdr:colOff>
      <xdr:row>14</xdr:row>
      <xdr:rowOff>0</xdr:rowOff>
    </xdr:from>
    <xdr:ext cx="1933575" cy="3810000"/>
    <xdr:pic>
      <xdr:nvPicPr>
        <xdr:cNvPr id="8" name="Picture 7" descr="C:\Users\Chris\Dropbox\ExcelNow\Images\InsertComment.gif">
          <a:extLst>
            <a:ext uri="{FF2B5EF4-FFF2-40B4-BE49-F238E27FC236}">
              <a16:creationId xmlns:a16="http://schemas.microsoft.com/office/drawing/2014/main" id="{00000000-0008-0000-5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2667000"/>
          <a:ext cx="1933575" cy="38100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1933575" cy="4267200"/>
    <xdr:pic>
      <xdr:nvPicPr>
        <xdr:cNvPr id="9" name="Picture 8" descr="C:\Users\Chris\Dropbox\ExcelNow\Images\DeleteComment.gif">
          <a:extLst>
            <a:ext uri="{FF2B5EF4-FFF2-40B4-BE49-F238E27FC236}">
              <a16:creationId xmlns:a16="http://schemas.microsoft.com/office/drawing/2014/main" id="{00000000-0008-0000-5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34400" y="2667000"/>
          <a:ext cx="1933575" cy="42672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65</xdr:row>
      <xdr:rowOff>1</xdr:rowOff>
    </xdr:from>
    <xdr:ext cx="2371897" cy="4152900"/>
    <xdr:pic>
      <xdr:nvPicPr>
        <xdr:cNvPr id="10" name="Picture 9" descr="C:\Users\Chris\Dropbox\ExcelNow\Images\FormatShape.gif">
          <a:extLst>
            <a:ext uri="{FF2B5EF4-FFF2-40B4-BE49-F238E27FC236}">
              <a16:creationId xmlns:a16="http://schemas.microsoft.com/office/drawing/2014/main" id="{00000000-0008-0000-56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2382501"/>
          <a:ext cx="2371897" cy="41529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89</xdr:row>
      <xdr:rowOff>0</xdr:rowOff>
    </xdr:from>
    <xdr:ext cx="2457450" cy="5705475"/>
    <xdr:pic>
      <xdr:nvPicPr>
        <xdr:cNvPr id="11" name="Picture 10" descr="C:\Users\Chris\Dropbox\ExcelNow\Images\Shapes.gif">
          <a:extLst>
            <a:ext uri="{FF2B5EF4-FFF2-40B4-BE49-F238E27FC236}">
              <a16:creationId xmlns:a16="http://schemas.microsoft.com/office/drawing/2014/main" id="{00000000-0008-0000-56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16954500"/>
          <a:ext cx="2457450" cy="570547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38</xdr:row>
      <xdr:rowOff>0</xdr:rowOff>
    </xdr:from>
    <xdr:ext cx="2390775" cy="743079"/>
    <xdr:pic>
      <xdr:nvPicPr>
        <xdr:cNvPr id="12" name="Picture 11">
          <a:extLst>
            <a:ext uri="{FF2B5EF4-FFF2-40B4-BE49-F238E27FC236}">
              <a16:creationId xmlns:a16="http://schemas.microsoft.com/office/drawing/2014/main" id="{00000000-0008-0000-56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096000" y="7239000"/>
          <a:ext cx="2390775" cy="743079"/>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38</xdr:row>
      <xdr:rowOff>1</xdr:rowOff>
    </xdr:to>
    <xdr:sp macro="" textlink="">
      <xdr:nvSpPr>
        <xdr:cNvPr id="2" name="TextBox 1">
          <a:extLst>
            <a:ext uri="{FF2B5EF4-FFF2-40B4-BE49-F238E27FC236}">
              <a16:creationId xmlns:a16="http://schemas.microsoft.com/office/drawing/2014/main" id="{00000000-0008-0000-5700-000002000000}"/>
            </a:ext>
          </a:extLst>
        </xdr:cNvPr>
        <xdr:cNvSpPr txBox="1"/>
      </xdr:nvSpPr>
      <xdr:spPr>
        <a:xfrm>
          <a:off x="609600" y="381000"/>
          <a:ext cx="4876800" cy="6858001"/>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Background</a:t>
          </a:r>
          <a:r>
            <a:rPr lang="en-US" sz="1100" b="1" baseline="0">
              <a:solidFill>
                <a:srgbClr val="000000"/>
              </a:solidFill>
              <a:latin typeface="+mn-lt"/>
              <a:ea typeface="+mn-ea"/>
              <a:cs typeface="+mn-cs"/>
            </a:rPr>
            <a:t> on Conditional Formatting</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Of all the tools available in Excel, conditional formatting is arguably</a:t>
          </a:r>
          <a:r>
            <a:rPr lang="en-US" sz="1100" baseline="0">
              <a:solidFill>
                <a:srgbClr val="000000"/>
              </a:solidFill>
              <a:latin typeface="+mn-lt"/>
              <a:ea typeface="+mn-ea"/>
              <a:cs typeface="+mn-cs"/>
            </a:rPr>
            <a:t> the coolest. As the name implies, conditional formatting allows you to format cells depending on conditions you specify. The cool part is that the formatting changes automatically if the cell values change. For example, suppose you use conditional formatting to color a cell red if its value is greater than 100. If its current value is 90, it won't be red, but if you change its value to 110, it will turn red automatically.</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Conditional formatting was available before Excel 2007, but it wasn't very prominent, and many users didn't even know it was available. Now it is very prominent, right in the middle of the Home ribbon, as shown to the right. It is also much easier to use. As illustrated here, most uses of conditional formatting are really easy, but a few are tricky.</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user interface for conditional formatting is shown in the screenshots to the right. When you click the Conditional Formatting button on the Home ribbon, you see five categories of built-in conditional formatting rules: Highlight Cell Rules to Icon Sets. Each of these leads to a list of possibilities. For example, the Highlight Cell Rules options and Top/Bottom Rules options are shown to the right. These are all fairly self-explanatory: you select a range, click one of these options, and specify parameters and a format to apply a rule.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There are also three options at the bottom of the main Conditional Formatting list: New Rule, Clear Rules, and Manage Rules. The New Formatting Rule dialog box shown to the right lets you build a new rule, and the possibilities are almost unlimited. The Clear Rules option (dialog box not shown) lets you delete rules for the selected range or for the entire workbook. Finally, the Manage Rules dialog box shown to the right lets you see and edit the rules, if any, for the current selection or any of the worksheets in the current workbook.</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It is impossible to explain all of the possibilities, but a few typical options are illustrated below.</a:t>
          </a:r>
          <a:endParaRPr lang="en-US" sz="1100">
            <a:solidFill>
              <a:srgbClr val="000000"/>
            </a:solidFill>
            <a:latin typeface="+mn-lt"/>
            <a:ea typeface="+mn-ea"/>
            <a:cs typeface="+mn-cs"/>
          </a:endParaRPr>
        </a:p>
      </xdr:txBody>
    </xdr:sp>
    <xdr:clientData/>
  </xdr:twoCellAnchor>
  <xdr:twoCellAnchor>
    <xdr:from>
      <xdr:col>1</xdr:col>
      <xdr:colOff>0</xdr:colOff>
      <xdr:row>43</xdr:row>
      <xdr:rowOff>0</xdr:rowOff>
    </xdr:from>
    <xdr:to>
      <xdr:col>9</xdr:col>
      <xdr:colOff>0</xdr:colOff>
      <xdr:row>70</xdr:row>
      <xdr:rowOff>190499</xdr:rowOff>
    </xdr:to>
    <xdr:sp macro="" textlink="">
      <xdr:nvSpPr>
        <xdr:cNvPr id="3" name="TextBox 2">
          <a:extLst>
            <a:ext uri="{FF2B5EF4-FFF2-40B4-BE49-F238E27FC236}">
              <a16:creationId xmlns:a16="http://schemas.microsoft.com/office/drawing/2014/main" id="{00000000-0008-0000-5700-000003000000}"/>
            </a:ext>
          </a:extLst>
        </xdr:cNvPr>
        <xdr:cNvSpPr txBox="1"/>
      </xdr:nvSpPr>
      <xdr:spPr>
        <a:xfrm>
          <a:off x="609600" y="8191500"/>
          <a:ext cx="4876800" cy="533399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Applying Some Simple Conditional Formatting</a:t>
          </a:r>
        </a:p>
        <a:p>
          <a:endParaRPr lang="en-US" sz="1100">
            <a:solidFill>
              <a:srgbClr val="000000"/>
            </a:solidFill>
            <a:latin typeface="+mn-lt"/>
            <a:ea typeface="+mn-ea"/>
            <a:cs typeface="+mn-cs"/>
          </a:endParaRPr>
        </a:p>
        <a:p>
          <a:r>
            <a:rPr lang="en-US" sz="1100">
              <a:solidFill>
                <a:srgbClr val="000000"/>
              </a:solidFill>
              <a:latin typeface="+mn-lt"/>
              <a:ea typeface="+mn-ea"/>
              <a:cs typeface="+mn-cs"/>
            </a:rPr>
            <a:t>A typical use of conditional formatting is to color all "high" values one color and all</a:t>
          </a:r>
          <a:r>
            <a:rPr lang="en-US" sz="1100" baseline="0">
              <a:solidFill>
                <a:srgbClr val="000000"/>
              </a:solidFill>
              <a:latin typeface="+mn-lt"/>
              <a:ea typeface="+mn-ea"/>
              <a:cs typeface="+mn-cs"/>
            </a:rPr>
            <a:t> "low" values another color. In the exam scores to the right, suppose you want to color all high scores green and all low scores red, where a high score is greater than the value in the green cell and a low score is less than the value in the red cell. To do so:</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1. Select all exam scores in column K.</a:t>
          </a:r>
        </a:p>
        <a:p>
          <a:endParaRPr lang="en-US" sz="1100">
            <a:solidFill>
              <a:srgbClr val="000000"/>
            </a:solidFill>
            <a:latin typeface="+mn-lt"/>
            <a:ea typeface="+mn-ea"/>
            <a:cs typeface="+mn-cs"/>
          </a:endParaRPr>
        </a:p>
        <a:p>
          <a:r>
            <a:rPr lang="en-US" sz="1100">
              <a:solidFill>
                <a:srgbClr val="000000"/>
              </a:solidFill>
              <a:latin typeface="+mn-lt"/>
              <a:ea typeface="+mn-ea"/>
              <a:cs typeface="+mn-cs"/>
            </a:rPr>
            <a:t>2. Click the Conditional Formatting dropdown, then Highlight</a:t>
          </a:r>
          <a:r>
            <a:rPr lang="en-US" sz="1100" baseline="0">
              <a:solidFill>
                <a:srgbClr val="000000"/>
              </a:solidFill>
              <a:latin typeface="+mn-lt"/>
              <a:ea typeface="+mn-ea"/>
              <a:cs typeface="+mn-cs"/>
            </a:rPr>
            <a:t> Cell Rules, and then Greater Than.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3. In the Greater Than dialog box, enter a cell reference to the green cell and select a green format of your choice.</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4. Repeat steps 2 and 3 in the obvious way for the low values.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Perform the above steps. Then change the values in the green and red cells in column N to see how the formatting changes automatically.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delete the formatting, click Conditional Formatting and then Clear Rules.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To change the formatting rules, click Conditional Formatting and then Manage Rules. You can experiment with the possible options.</a:t>
          </a:r>
          <a:endParaRPr lang="en-US" sz="1100">
            <a:solidFill>
              <a:srgbClr val="000000"/>
            </a:solidFill>
            <a:latin typeface="+mn-lt"/>
            <a:ea typeface="+mn-ea"/>
            <a:cs typeface="+mn-cs"/>
          </a:endParaRPr>
        </a:p>
      </xdr:txBody>
    </xdr:sp>
    <xdr:clientData/>
  </xdr:twoCellAnchor>
  <xdr:twoCellAnchor>
    <xdr:from>
      <xdr:col>1</xdr:col>
      <xdr:colOff>0</xdr:colOff>
      <xdr:row>72</xdr:row>
      <xdr:rowOff>0</xdr:rowOff>
    </xdr:from>
    <xdr:to>
      <xdr:col>9</xdr:col>
      <xdr:colOff>0</xdr:colOff>
      <xdr:row>93</xdr:row>
      <xdr:rowOff>180975</xdr:rowOff>
    </xdr:to>
    <xdr:sp macro="" textlink="">
      <xdr:nvSpPr>
        <xdr:cNvPr id="4" name="TextBox 3">
          <a:extLst>
            <a:ext uri="{FF2B5EF4-FFF2-40B4-BE49-F238E27FC236}">
              <a16:creationId xmlns:a16="http://schemas.microsoft.com/office/drawing/2014/main" id="{00000000-0008-0000-5700-000004000000}"/>
            </a:ext>
          </a:extLst>
        </xdr:cNvPr>
        <xdr:cNvSpPr txBox="1"/>
      </xdr:nvSpPr>
      <xdr:spPr>
        <a:xfrm>
          <a:off x="609600" y="13716000"/>
          <a:ext cx="4876800" cy="4181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Other Built-in Conditional</a:t>
          </a:r>
          <a:r>
            <a:rPr lang="en-US" sz="1100" b="1" baseline="0">
              <a:solidFill>
                <a:srgbClr val="000000"/>
              </a:solidFill>
              <a:latin typeface="+mn-lt"/>
              <a:ea typeface="+mn-ea"/>
              <a:cs typeface="+mn-cs"/>
            </a:rPr>
            <a:t> Formatting Possibilities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As you can see when you click the Conditional Formatting dropdown, there are a lot of built-in choices</a:t>
          </a:r>
          <a:r>
            <a:rPr lang="en-US" sz="1100" baseline="0">
              <a:solidFill>
                <a:srgbClr val="000000"/>
              </a:solidFill>
              <a:latin typeface="+mn-lt"/>
              <a:ea typeface="+mn-ea"/>
              <a:cs typeface="+mn-cs"/>
            </a:rPr>
            <a:t> that are very easy to apply. Try out some of the following:</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Highlight Cell rules let you format numbers that satisfy inequalities, as in the example above, and they also let you format text or dates that satisfy natural conditions.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Top/Bottom rules let you format the top (or bottom) x items (or x percent of items), where you can choose x. For example, you can format the maximum number in a list by specifying the top 1 item.</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Data Bars, Color Scales, and Icon Sets are amazing -- and they can be overdone.  The point of all of them is to differentiate levels of values, such as salaries or sales values.</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Use any interesting formats you like to format the dates, text, or numbers to the right. Remember that you can always modify the formats or clear them.</a:t>
          </a:r>
        </a:p>
        <a:p>
          <a:endParaRPr lang="en-US" sz="1100" baseline="0">
            <a:solidFill>
              <a:srgbClr val="000000"/>
            </a:solidFill>
            <a:latin typeface="+mn-lt"/>
            <a:ea typeface="+mn-ea"/>
            <a:cs typeface="+mn-cs"/>
          </a:endParaRPr>
        </a:p>
        <a:p>
          <a:endParaRPr lang="en-US" sz="1100">
            <a:solidFill>
              <a:srgbClr val="000000"/>
            </a:solidFill>
            <a:latin typeface="+mn-lt"/>
            <a:ea typeface="+mn-ea"/>
            <a:cs typeface="+mn-cs"/>
          </a:endParaRPr>
        </a:p>
      </xdr:txBody>
    </xdr:sp>
    <xdr:clientData/>
  </xdr:twoCellAnchor>
  <xdr:twoCellAnchor>
    <xdr:from>
      <xdr:col>1</xdr:col>
      <xdr:colOff>0</xdr:colOff>
      <xdr:row>105</xdr:row>
      <xdr:rowOff>0</xdr:rowOff>
    </xdr:from>
    <xdr:to>
      <xdr:col>9</xdr:col>
      <xdr:colOff>0</xdr:colOff>
      <xdr:row>146</xdr:row>
      <xdr:rowOff>180975</xdr:rowOff>
    </xdr:to>
    <xdr:sp macro="" textlink="">
      <xdr:nvSpPr>
        <xdr:cNvPr id="5" name="TextBox 4">
          <a:extLst>
            <a:ext uri="{FF2B5EF4-FFF2-40B4-BE49-F238E27FC236}">
              <a16:creationId xmlns:a16="http://schemas.microsoft.com/office/drawing/2014/main" id="{00000000-0008-0000-5700-000005000000}"/>
            </a:ext>
          </a:extLst>
        </xdr:cNvPr>
        <xdr:cNvSpPr txBox="1"/>
      </xdr:nvSpPr>
      <xdr:spPr>
        <a:xfrm>
          <a:off x="609600" y="20002500"/>
          <a:ext cx="4876800" cy="7991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Building Your</a:t>
          </a:r>
          <a:r>
            <a:rPr lang="en-US" sz="1100" b="1" baseline="0">
              <a:solidFill>
                <a:srgbClr val="000000"/>
              </a:solidFill>
              <a:latin typeface="+mn-lt"/>
              <a:ea typeface="+mn-ea"/>
              <a:cs typeface="+mn-cs"/>
            </a:rPr>
            <a:t> Own Conditional Formatting Rules with Formulas</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You can get even more control by building your own rules. You do this by clicking </a:t>
          </a:r>
          <a:r>
            <a:rPr lang="en-US" sz="1100" baseline="0">
              <a:solidFill>
                <a:srgbClr val="000000"/>
              </a:solidFill>
              <a:latin typeface="+mn-lt"/>
              <a:ea typeface="+mn-ea"/>
              <a:cs typeface="+mn-cs"/>
            </a:rPr>
            <a:t>Conditional Formatting and then New Rule. The resulting dialog box has more options than can be explained here, but the following explains one typical and useful possibility.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data set to the right contains monthly sales data for six regions. Actually, they have been entered as random numbers with the RANDBETWEEN function, so if you press the F9 key, they will all change in a random way. (This makes the example even more impressive!) Suppose you want to color the </a:t>
          </a:r>
          <a:r>
            <a:rPr lang="en-US" sz="1100" i="1" baseline="0">
              <a:solidFill>
                <a:srgbClr val="000000"/>
              </a:solidFill>
              <a:latin typeface="+mn-lt"/>
              <a:ea typeface="+mn-ea"/>
              <a:cs typeface="+mn-cs"/>
            </a:rPr>
            <a:t>maximum</a:t>
          </a:r>
          <a:r>
            <a:rPr lang="en-US" sz="1100" i="0" baseline="0">
              <a:solidFill>
                <a:srgbClr val="000000"/>
              </a:solidFill>
              <a:latin typeface="+mn-lt"/>
              <a:ea typeface="+mn-ea"/>
              <a:cs typeface="+mn-cs"/>
            </a:rPr>
            <a:t> sales value in each column green. One way is to do it separately for each column, formatting the top 1 item as explained above. However, this would take too much time, especially if there were many more columns. Here is a better way.</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1. Select all the dollar values, dragging from the top left cell. This makes the top left cell the active cell, the one in white.</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2. Choose New Rule from Conditional Formatting, and select "Use a formula to determine which cells to format". </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3. In the "Format values where this formula is true:" box, enter the formula</a:t>
          </a:r>
        </a:p>
        <a:p>
          <a:r>
            <a:rPr lang="en-US" sz="1100" b="1" i="0" baseline="0">
              <a:solidFill>
                <a:srgbClr val="000000"/>
              </a:solidFill>
              <a:latin typeface="+mn-lt"/>
              <a:ea typeface="+mn-ea"/>
              <a:cs typeface="+mn-cs"/>
            </a:rPr>
            <a:t>=(L107=MAX(L$107:L$118))</a:t>
          </a:r>
          <a:r>
            <a:rPr lang="en-US" sz="1100" b="0" i="0" baseline="0">
              <a:solidFill>
                <a:srgbClr val="000000"/>
              </a:solidFill>
              <a:latin typeface="+mn-lt"/>
              <a:ea typeface="+mn-ea"/>
              <a:cs typeface="+mn-cs"/>
            </a:rPr>
            <a:t>. Make sure you get the dollar signs right. Then select a green format of your choice.</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Apply the above steps to the sales data. Apply a similar formula to format the </a:t>
          </a:r>
          <a:r>
            <a:rPr lang="en-US" sz="1100" b="0" i="1" baseline="0">
              <a:solidFill>
                <a:srgbClr val="000000"/>
              </a:solidFill>
              <a:latin typeface="+mn-lt"/>
              <a:ea typeface="+mn-ea"/>
              <a:cs typeface="+mn-cs"/>
            </a:rPr>
            <a:t>minimum</a:t>
          </a:r>
          <a:r>
            <a:rPr lang="en-US" sz="1100" b="0" i="0" baseline="0">
              <a:solidFill>
                <a:srgbClr val="000000"/>
              </a:solidFill>
              <a:latin typeface="+mn-lt"/>
              <a:ea typeface="+mn-ea"/>
              <a:cs typeface="+mn-cs"/>
            </a:rPr>
            <a:t> value in each column red. Then press the F9 key a few times and watch how the green and red cells bounce around.</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Once you understand how this formula works, you can do some amazing conditional formatting. Remember that you selected the entire sales range, but L107 is the </a:t>
          </a:r>
          <a:r>
            <a:rPr lang="en-US" sz="1100" b="0" i="1" baseline="0">
              <a:solidFill>
                <a:srgbClr val="000000"/>
              </a:solidFill>
              <a:latin typeface="+mn-lt"/>
              <a:ea typeface="+mn-ea"/>
              <a:cs typeface="+mn-cs"/>
            </a:rPr>
            <a:t>active </a:t>
          </a:r>
          <a:r>
            <a:rPr lang="en-US" sz="1100" b="0" i="0" baseline="0">
              <a:solidFill>
                <a:srgbClr val="000000"/>
              </a:solidFill>
              <a:latin typeface="+mn-lt"/>
              <a:ea typeface="+mn-ea"/>
              <a:cs typeface="+mn-cs"/>
            </a:rPr>
            <a:t>cell because you started the dragging from it. The formula as written applies to cell L107. Specifically, if its value is the maximum value in column L, it is formatted green. But because the entire sales range is selected, the formula is applied, in a relative/absolute sense, to </a:t>
          </a:r>
          <a:r>
            <a:rPr lang="en-US" sz="1100" b="0" i="1" baseline="0">
              <a:solidFill>
                <a:srgbClr val="000000"/>
              </a:solidFill>
              <a:latin typeface="+mn-lt"/>
              <a:ea typeface="+mn-ea"/>
              <a:cs typeface="+mn-cs"/>
            </a:rPr>
            <a:t>each </a:t>
          </a:r>
          <a:r>
            <a:rPr lang="en-US" sz="1100" b="0" i="0" baseline="0">
              <a:solidFill>
                <a:srgbClr val="000000"/>
              </a:solidFill>
              <a:latin typeface="+mn-lt"/>
              <a:ea typeface="+mn-ea"/>
              <a:cs typeface="+mn-cs"/>
            </a:rPr>
            <a:t>cell in the range. The </a:t>
          </a:r>
          <a:r>
            <a:rPr lang="en-US" sz="1100" b="0" i="1" baseline="0">
              <a:solidFill>
                <a:srgbClr val="000000"/>
              </a:solidFill>
              <a:latin typeface="+mn-lt"/>
              <a:ea typeface="+mn-ea"/>
              <a:cs typeface="+mn-cs"/>
            </a:rPr>
            <a:t>rows </a:t>
          </a:r>
          <a:r>
            <a:rPr lang="en-US" sz="1100" b="0" i="0" baseline="0">
              <a:solidFill>
                <a:srgbClr val="000000"/>
              </a:solidFill>
              <a:latin typeface="+mn-lt"/>
              <a:ea typeface="+mn-ea"/>
              <a:cs typeface="+mn-cs"/>
            </a:rPr>
            <a:t>in the MAX function are absolute because the maximum is always over these rows, but the </a:t>
          </a:r>
          <a:r>
            <a:rPr lang="en-US" sz="1100" b="0" i="1" baseline="0">
              <a:solidFill>
                <a:srgbClr val="000000"/>
              </a:solidFill>
              <a:latin typeface="+mn-lt"/>
              <a:ea typeface="+mn-ea"/>
              <a:cs typeface="+mn-cs"/>
            </a:rPr>
            <a:t>columns</a:t>
          </a:r>
          <a:r>
            <a:rPr lang="en-US" sz="1100" b="0" i="0" baseline="0">
              <a:solidFill>
                <a:srgbClr val="000000"/>
              </a:solidFill>
              <a:latin typeface="+mn-lt"/>
              <a:ea typeface="+mn-ea"/>
              <a:cs typeface="+mn-cs"/>
            </a:rPr>
            <a:t> in the MAX function are relative because you want this formula to apply to </a:t>
          </a:r>
          <a:r>
            <a:rPr lang="en-US" sz="1100" b="0" i="1" baseline="0">
              <a:solidFill>
                <a:srgbClr val="000000"/>
              </a:solidFill>
              <a:latin typeface="+mn-lt"/>
              <a:ea typeface="+mn-ea"/>
              <a:cs typeface="+mn-cs"/>
            </a:rPr>
            <a:t>all</a:t>
          </a:r>
          <a:r>
            <a:rPr lang="en-US" sz="1100" b="0" i="0" baseline="0">
              <a:solidFill>
                <a:srgbClr val="000000"/>
              </a:solidFill>
              <a:latin typeface="+mn-lt"/>
              <a:ea typeface="+mn-ea"/>
              <a:cs typeface="+mn-cs"/>
            </a:rPr>
            <a:t> cells in all columns. And L107 is totally relative because you want this rule to be applied to every cell in the range.</a:t>
          </a:r>
          <a:endParaRPr lang="en-US" sz="1100" baseline="0">
            <a:solidFill>
              <a:srgbClr val="000000"/>
            </a:solidFill>
            <a:latin typeface="+mn-lt"/>
            <a:ea typeface="+mn-ea"/>
            <a:cs typeface="+mn-cs"/>
          </a:endParaRPr>
        </a:p>
        <a:p>
          <a:endParaRPr lang="en-US" sz="1100" baseline="0">
            <a:solidFill>
              <a:srgbClr val="000000"/>
            </a:solidFill>
            <a:latin typeface="+mn-lt"/>
            <a:ea typeface="+mn-ea"/>
            <a:cs typeface="+mn-cs"/>
          </a:endParaRPr>
        </a:p>
        <a:p>
          <a:endParaRPr lang="en-US" sz="1100">
            <a:solidFill>
              <a:srgbClr val="000000"/>
            </a:solidFill>
            <a:latin typeface="+mn-lt"/>
            <a:ea typeface="+mn-ea"/>
            <a:cs typeface="+mn-cs"/>
          </a:endParaRPr>
        </a:p>
      </xdr:txBody>
    </xdr:sp>
    <xdr:clientData/>
  </xdr:twoCellAnchor>
  <xdr:oneCellAnchor>
    <xdr:from>
      <xdr:col>10</xdr:col>
      <xdr:colOff>0</xdr:colOff>
      <xdr:row>9</xdr:row>
      <xdr:rowOff>0</xdr:rowOff>
    </xdr:from>
    <xdr:ext cx="1514475" cy="2452791"/>
    <xdr:pic>
      <xdr:nvPicPr>
        <xdr:cNvPr id="7" name="Picture 6" descr="C:\Users\Chris\Dropbox\ExcelNow\Images\ConditionalFormatting2.gif">
          <a:extLst>
            <a:ext uri="{FF2B5EF4-FFF2-40B4-BE49-F238E27FC236}">
              <a16:creationId xmlns:a16="http://schemas.microsoft.com/office/drawing/2014/main" id="{00000000-0008-0000-5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1714500"/>
          <a:ext cx="1514475" cy="2452791"/>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1</xdr:colOff>
      <xdr:row>9</xdr:row>
      <xdr:rowOff>1</xdr:rowOff>
    </xdr:from>
    <xdr:ext cx="1448252" cy="2667000"/>
    <xdr:pic>
      <xdr:nvPicPr>
        <xdr:cNvPr id="8" name="Picture 7" descr="C:\Users\Chris\Dropbox\ExcelNow\Images\ConditionalFormatting3.gif">
          <a:extLst>
            <a:ext uri="{FF2B5EF4-FFF2-40B4-BE49-F238E27FC236}">
              <a16:creationId xmlns:a16="http://schemas.microsoft.com/office/drawing/2014/main" id="{00000000-0008-0000-57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34401" y="1714501"/>
          <a:ext cx="1448252" cy="26670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9525</xdr:colOff>
      <xdr:row>9</xdr:row>
      <xdr:rowOff>1</xdr:rowOff>
    </xdr:from>
    <xdr:ext cx="1441818" cy="2400300"/>
    <xdr:pic>
      <xdr:nvPicPr>
        <xdr:cNvPr id="9" name="Picture 8" descr="C:\Users\Chris\Dropbox\ExcelNow\Images\ConditionalFormatting4.gif">
          <a:extLst>
            <a:ext uri="{FF2B5EF4-FFF2-40B4-BE49-F238E27FC236}">
              <a16:creationId xmlns:a16="http://schemas.microsoft.com/office/drawing/2014/main" id="{00000000-0008-0000-5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372725" y="1714501"/>
          <a:ext cx="1441818" cy="24003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xdr:row>
      <xdr:rowOff>0</xdr:rowOff>
    </xdr:from>
    <xdr:ext cx="3914775" cy="803469"/>
    <xdr:pic>
      <xdr:nvPicPr>
        <xdr:cNvPr id="10" name="Picture 9" descr="C:\Users\Chris\Dropbox\ExcelNow\Images\ConditionalFormatting1.gif">
          <a:extLst>
            <a:ext uri="{FF2B5EF4-FFF2-40B4-BE49-F238E27FC236}">
              <a16:creationId xmlns:a16="http://schemas.microsoft.com/office/drawing/2014/main" id="{00000000-0008-0000-57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571500"/>
          <a:ext cx="3914775" cy="803469"/>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26</xdr:row>
      <xdr:rowOff>0</xdr:rowOff>
    </xdr:from>
    <xdr:ext cx="3902136" cy="3086100"/>
    <xdr:pic>
      <xdr:nvPicPr>
        <xdr:cNvPr id="11" name="Picture 10" descr="C:\Users\Chris\Dropbox\ExcelNow\Images\ConditionalFormatting5.gif">
          <a:extLst>
            <a:ext uri="{FF2B5EF4-FFF2-40B4-BE49-F238E27FC236}">
              <a16:creationId xmlns:a16="http://schemas.microsoft.com/office/drawing/2014/main" id="{00000000-0008-0000-57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0" y="4953000"/>
          <a:ext cx="3902136" cy="3086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5257800" cy="2506054"/>
    <xdr:pic>
      <xdr:nvPicPr>
        <xdr:cNvPr id="12" name="Picture 11" descr="C:\Users\Chris\Dropbox\ExcelNow\Images\ConditionalFormatting6.gif">
          <a:extLst>
            <a:ext uri="{FF2B5EF4-FFF2-40B4-BE49-F238E27FC236}">
              <a16:creationId xmlns:a16="http://schemas.microsoft.com/office/drawing/2014/main" id="{00000000-0008-0000-57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363200" y="5143500"/>
          <a:ext cx="5257800" cy="25060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9.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15</xdr:row>
      <xdr:rowOff>9527</xdr:rowOff>
    </xdr:to>
    <xdr:sp macro="" textlink="">
      <xdr:nvSpPr>
        <xdr:cNvPr id="2" name="TextBox 1">
          <a:extLst>
            <a:ext uri="{FF2B5EF4-FFF2-40B4-BE49-F238E27FC236}">
              <a16:creationId xmlns:a16="http://schemas.microsoft.com/office/drawing/2014/main" id="{00000000-0008-0000-5800-000002000000}"/>
            </a:ext>
          </a:extLst>
        </xdr:cNvPr>
        <xdr:cNvSpPr txBox="1"/>
      </xdr:nvSpPr>
      <xdr:spPr>
        <a:xfrm>
          <a:off x="609600" y="381000"/>
          <a:ext cx="4876800" cy="2486027"/>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Introduction</a:t>
          </a:r>
          <a:r>
            <a:rPr lang="en-US" sz="1100" b="1" baseline="0">
              <a:solidFill>
                <a:srgbClr val="000000"/>
              </a:solidFill>
              <a:latin typeface="+mn-lt"/>
              <a:ea typeface="+mn-ea"/>
              <a:cs typeface="+mn-cs"/>
            </a:rPr>
            <a:t> to Data Validation</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At some point, you might be developing spreadsheets for others to use,</a:t>
          </a:r>
          <a:r>
            <a:rPr lang="en-US" sz="1100" baseline="0">
              <a:solidFill>
                <a:srgbClr val="000000"/>
              </a:solidFill>
              <a:latin typeface="+mn-lt"/>
              <a:ea typeface="+mn-ea"/>
              <a:cs typeface="+mn-cs"/>
            </a:rPr>
            <a:t> and you might want to force them to use certain values in certain cells because other values wouldn't make sense or wouldn't satisfy business rules. You can do this fairly easily with data validation. There are actually many possibilities, but only the most common are illustrated here. All of the options are found from the Data Validation item on the Data ribbon shown to the right. This leads to the fairly self-explanatory Data Validation dialog box also shown to the right. All of the examples below assume you have selected the cell you want to validate, and they assume that you have opened this dialog box and have chosen the Settings tab.</a:t>
          </a:r>
          <a:endParaRPr lang="en-US" sz="1100">
            <a:solidFill>
              <a:srgbClr val="000000"/>
            </a:solidFill>
            <a:latin typeface="+mn-lt"/>
            <a:ea typeface="+mn-ea"/>
            <a:cs typeface="+mn-cs"/>
          </a:endParaRPr>
        </a:p>
      </xdr:txBody>
    </xdr:sp>
    <xdr:clientData/>
  </xdr:twoCellAnchor>
  <xdr:twoCellAnchor>
    <xdr:from>
      <xdr:col>1</xdr:col>
      <xdr:colOff>0</xdr:colOff>
      <xdr:row>15</xdr:row>
      <xdr:rowOff>190499</xdr:rowOff>
    </xdr:from>
    <xdr:to>
      <xdr:col>9</xdr:col>
      <xdr:colOff>0</xdr:colOff>
      <xdr:row>36</xdr:row>
      <xdr:rowOff>9525</xdr:rowOff>
    </xdr:to>
    <xdr:sp macro="" textlink="">
      <xdr:nvSpPr>
        <xdr:cNvPr id="3" name="TextBox 2">
          <a:extLst>
            <a:ext uri="{FF2B5EF4-FFF2-40B4-BE49-F238E27FC236}">
              <a16:creationId xmlns:a16="http://schemas.microsoft.com/office/drawing/2014/main" id="{00000000-0008-0000-5800-000003000000}"/>
            </a:ext>
          </a:extLst>
        </xdr:cNvPr>
        <xdr:cNvSpPr txBox="1"/>
      </xdr:nvSpPr>
      <xdr:spPr>
        <a:xfrm>
          <a:off x="609600" y="3047999"/>
          <a:ext cx="4876800" cy="3819526"/>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Applying</a:t>
          </a:r>
          <a:r>
            <a:rPr lang="en-US" sz="1100" b="1" baseline="0">
              <a:solidFill>
                <a:srgbClr val="000000"/>
              </a:solidFill>
              <a:latin typeface="+mn-lt"/>
              <a:ea typeface="+mn-ea"/>
              <a:cs typeface="+mn-cs"/>
            </a:rPr>
            <a:t> a Simple Numeric Validation</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To allow only values between two given values:</a:t>
          </a:r>
        </a:p>
        <a:p>
          <a:endParaRPr lang="en-US" sz="1100">
            <a:solidFill>
              <a:srgbClr val="000000"/>
            </a:solidFill>
            <a:latin typeface="+mn-lt"/>
            <a:ea typeface="+mn-ea"/>
            <a:cs typeface="+mn-cs"/>
          </a:endParaRPr>
        </a:p>
        <a:p>
          <a:r>
            <a:rPr lang="en-US" sz="1100">
              <a:solidFill>
                <a:srgbClr val="000000"/>
              </a:solidFill>
              <a:latin typeface="+mn-lt"/>
              <a:ea typeface="+mn-ea"/>
              <a:cs typeface="+mn-cs"/>
            </a:rPr>
            <a:t>Choose</a:t>
          </a:r>
          <a:r>
            <a:rPr lang="en-US" sz="1100" baseline="0">
              <a:solidFill>
                <a:srgbClr val="000000"/>
              </a:solidFill>
              <a:latin typeface="+mn-lt"/>
              <a:ea typeface="+mn-ea"/>
              <a:cs typeface="+mn-cs"/>
            </a:rPr>
            <a:t> Whole Number (if you want only integers) or Decimal in the Allow dropdown list, choose Between from the resulting Data dropdown, and enter values in the Min and Max boxes. You can also place cell references in the Min and Max boxes.  You can experiment with the other options in the Data dropdown. They are all quite straightforward.</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The Data Validation dialog box has two other tabs, Input Message and Error Alert. The first allows you to create a message that the user sees when the cell is selected. The second allows you to create a message that appears if an incorrect value is entered in the cell.</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Force the values in the gray cells in column K to have values indicated by the labels to their right. Add your own input messages and error alerts. Then try entering appropriate and inappropriate values in the gray cells.</a:t>
          </a:r>
          <a:endParaRPr lang="en-US" sz="1100">
            <a:solidFill>
              <a:srgbClr val="000000"/>
            </a:solidFill>
            <a:latin typeface="+mn-lt"/>
            <a:ea typeface="+mn-ea"/>
            <a:cs typeface="+mn-cs"/>
          </a:endParaRPr>
        </a:p>
      </xdr:txBody>
    </xdr:sp>
    <xdr:clientData/>
  </xdr:twoCellAnchor>
  <xdr:twoCellAnchor>
    <xdr:from>
      <xdr:col>1</xdr:col>
      <xdr:colOff>0</xdr:colOff>
      <xdr:row>37</xdr:row>
      <xdr:rowOff>0</xdr:rowOff>
    </xdr:from>
    <xdr:to>
      <xdr:col>9</xdr:col>
      <xdr:colOff>0</xdr:colOff>
      <xdr:row>55</xdr:row>
      <xdr:rowOff>0</xdr:rowOff>
    </xdr:to>
    <xdr:sp macro="" textlink="">
      <xdr:nvSpPr>
        <xdr:cNvPr id="4" name="TextBox 3">
          <a:extLst>
            <a:ext uri="{FF2B5EF4-FFF2-40B4-BE49-F238E27FC236}">
              <a16:creationId xmlns:a16="http://schemas.microsoft.com/office/drawing/2014/main" id="{00000000-0008-0000-5800-000004000000}"/>
            </a:ext>
          </a:extLst>
        </xdr:cNvPr>
        <xdr:cNvSpPr txBox="1"/>
      </xdr:nvSpPr>
      <xdr:spPr>
        <a:xfrm>
          <a:off x="609600" y="7048500"/>
          <a:ext cx="4876800" cy="3429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Validating from a List</a:t>
          </a:r>
        </a:p>
        <a:p>
          <a:endParaRPr lang="en-US" sz="1100">
            <a:solidFill>
              <a:srgbClr val="000000"/>
            </a:solidFill>
            <a:latin typeface="+mn-lt"/>
            <a:ea typeface="+mn-ea"/>
            <a:cs typeface="+mn-cs"/>
          </a:endParaRPr>
        </a:p>
        <a:p>
          <a:r>
            <a:rPr lang="en-US" sz="1100">
              <a:solidFill>
                <a:srgbClr val="000000"/>
              </a:solidFill>
              <a:latin typeface="+mn-lt"/>
              <a:ea typeface="+mn-ea"/>
              <a:cs typeface="+mn-cs"/>
            </a:rPr>
            <a:t>Probably</a:t>
          </a:r>
          <a:r>
            <a:rPr lang="en-US" sz="1100" baseline="0">
              <a:solidFill>
                <a:srgbClr val="000000"/>
              </a:solidFill>
              <a:latin typeface="+mn-lt"/>
              <a:ea typeface="+mn-ea"/>
              <a:cs typeface="+mn-cs"/>
            </a:rPr>
            <a:t> the easiest data validation is to allow the user to choose from a dropdown list of values. To do this, first create the list in some column, usually out of sight to the far right. Then from the Allow dropdown in the Data Validation dialog box, select List, and in the Source box, provide a cell reference to the list. That's all you need to do. When the user selects the cell to be validated, a dropdown arrow automatically appears, with the values in the list to choose from.</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Try it! The example to the right lets a user enter an amount to be financed, an annual interest rate, and a term (number of months to pay), and it returns the monthly payment (using the PMT function that has already been entered). Create a list in a column out to the right that contains the possible terms: 12, 24, 36, 48, and 60, and then create a data validation for the term cell that lets the user choose from these values. Check that it works.</a:t>
          </a:r>
          <a:endParaRPr lang="en-US" sz="1100">
            <a:solidFill>
              <a:srgbClr val="000000"/>
            </a:solidFill>
            <a:latin typeface="+mn-lt"/>
            <a:ea typeface="+mn-ea"/>
            <a:cs typeface="+mn-cs"/>
          </a:endParaRPr>
        </a:p>
      </xdr:txBody>
    </xdr:sp>
    <xdr:clientData/>
  </xdr:twoCellAnchor>
  <xdr:twoCellAnchor>
    <xdr:from>
      <xdr:col>1</xdr:col>
      <xdr:colOff>0</xdr:colOff>
      <xdr:row>55</xdr:row>
      <xdr:rowOff>190499</xdr:rowOff>
    </xdr:from>
    <xdr:to>
      <xdr:col>9</xdr:col>
      <xdr:colOff>0</xdr:colOff>
      <xdr:row>74</xdr:row>
      <xdr:rowOff>180974</xdr:rowOff>
    </xdr:to>
    <xdr:sp macro="" textlink="">
      <xdr:nvSpPr>
        <xdr:cNvPr id="5" name="TextBox 4">
          <a:extLst>
            <a:ext uri="{FF2B5EF4-FFF2-40B4-BE49-F238E27FC236}">
              <a16:creationId xmlns:a16="http://schemas.microsoft.com/office/drawing/2014/main" id="{00000000-0008-0000-5800-000005000000}"/>
            </a:ext>
          </a:extLst>
        </xdr:cNvPr>
        <xdr:cNvSpPr txBox="1"/>
      </xdr:nvSpPr>
      <xdr:spPr>
        <a:xfrm>
          <a:off x="609600" y="10667999"/>
          <a:ext cx="4876800" cy="36099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Validating a Date</a:t>
          </a:r>
        </a:p>
        <a:p>
          <a:endParaRPr lang="en-US" sz="1100">
            <a:solidFill>
              <a:srgbClr val="000000"/>
            </a:solidFill>
            <a:latin typeface="+mn-lt"/>
            <a:ea typeface="+mn-ea"/>
            <a:cs typeface="+mn-cs"/>
          </a:endParaRPr>
        </a:p>
        <a:p>
          <a:r>
            <a:rPr lang="en-US" sz="1100">
              <a:solidFill>
                <a:srgbClr val="000000"/>
              </a:solidFill>
              <a:latin typeface="+mn-lt"/>
              <a:ea typeface="+mn-ea"/>
              <a:cs typeface="+mn-cs"/>
            </a:rPr>
            <a:t>Suppose you want to make sure the person enters a valid date in a cell. This is a great place for data validation. By choosing</a:t>
          </a:r>
          <a:r>
            <a:rPr lang="en-US" sz="1100" baseline="0">
              <a:solidFill>
                <a:srgbClr val="000000"/>
              </a:solidFill>
              <a:latin typeface="+mn-lt"/>
              <a:ea typeface="+mn-ea"/>
              <a:cs typeface="+mn-cs"/>
            </a:rPr>
            <a:t> the Date option from the Allow dropdown list, you can force users to enter only values that are recognized as dates. This is no small achievement!</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In addition, you can put limits on the dates. For example, suppose you want the person to enter the date she took out a loan. This must not only be a date, but it can't be in the future. To allow only such dates, you can select "less than or equal to" from the Data dropdown and then enter the following </a:t>
          </a:r>
          <a:r>
            <a:rPr lang="en-US" sz="1100" i="1" baseline="0">
              <a:solidFill>
                <a:srgbClr val="000000"/>
              </a:solidFill>
              <a:latin typeface="+mn-lt"/>
              <a:ea typeface="+mn-ea"/>
              <a:cs typeface="+mn-cs"/>
            </a:rPr>
            <a:t>formula</a:t>
          </a:r>
          <a:r>
            <a:rPr lang="en-US" sz="1100" i="0" baseline="0">
              <a:solidFill>
                <a:srgbClr val="000000"/>
              </a:solidFill>
              <a:latin typeface="+mn-lt"/>
              <a:ea typeface="+mn-ea"/>
              <a:cs typeface="+mn-cs"/>
            </a:rPr>
            <a:t> in the End date box: </a:t>
          </a:r>
          <a:r>
            <a:rPr lang="en-US" sz="1100" b="1" i="0" baseline="0">
              <a:solidFill>
                <a:srgbClr val="000000"/>
              </a:solidFill>
              <a:latin typeface="+mn-lt"/>
              <a:ea typeface="+mn-ea"/>
              <a:cs typeface="+mn-cs"/>
            </a:rPr>
            <a:t>=TODAY()</a:t>
          </a:r>
          <a:r>
            <a:rPr lang="en-US" sz="1100" b="0" i="0" baseline="0">
              <a:solidFill>
                <a:srgbClr val="000000"/>
              </a:solidFill>
              <a:latin typeface="+mn-lt"/>
              <a:ea typeface="+mn-ea"/>
              <a:cs typeface="+mn-cs"/>
            </a:rPr>
            <a:t>. The effect is that the user will not be allowed to enter a future date, regardless of today's date.</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Create the date validation just described in the gray cell to the right. Then enter incorrect and correct entries to see how it works. (Can you change it so that only dates that are at least a week ago are allowed? Just change the formula slightly.)</a:t>
          </a:r>
          <a:endParaRPr lang="en-US" sz="1100">
            <a:solidFill>
              <a:srgbClr val="000000"/>
            </a:solidFill>
            <a:latin typeface="+mn-lt"/>
            <a:ea typeface="+mn-ea"/>
            <a:cs typeface="+mn-cs"/>
          </a:endParaRPr>
        </a:p>
      </xdr:txBody>
    </xdr:sp>
    <xdr:clientData/>
  </xdr:twoCellAnchor>
  <xdr:oneCellAnchor>
    <xdr:from>
      <xdr:col>10</xdr:col>
      <xdr:colOff>0</xdr:colOff>
      <xdr:row>9</xdr:row>
      <xdr:rowOff>0</xdr:rowOff>
    </xdr:from>
    <xdr:ext cx="3886200" cy="3095625"/>
    <xdr:pic>
      <xdr:nvPicPr>
        <xdr:cNvPr id="7" name="Picture 6" descr="C:\Users\Chris\Dropbox\ExcelNow\Images\DataValidation1.gif">
          <a:extLst>
            <a:ext uri="{FF2B5EF4-FFF2-40B4-BE49-F238E27FC236}">
              <a16:creationId xmlns:a16="http://schemas.microsoft.com/office/drawing/2014/main" id="{00000000-0008-0000-5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1714500"/>
          <a:ext cx="3886200" cy="3095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xdr:row>
      <xdr:rowOff>0</xdr:rowOff>
    </xdr:from>
    <xdr:ext cx="2419350" cy="783733"/>
    <xdr:pic>
      <xdr:nvPicPr>
        <xdr:cNvPr id="8" name="Picture 7">
          <a:extLst>
            <a:ext uri="{FF2B5EF4-FFF2-40B4-BE49-F238E27FC236}">
              <a16:creationId xmlns:a16="http://schemas.microsoft.com/office/drawing/2014/main" id="{00000000-0008-0000-5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0" y="571500"/>
          <a:ext cx="2419350" cy="78373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190496</xdr:rowOff>
    </xdr:from>
    <xdr:to>
      <xdr:col>8</xdr:col>
      <xdr:colOff>587374</xdr:colOff>
      <xdr:row>56</xdr:row>
      <xdr:rowOff>28575</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238125" y="380996"/>
          <a:ext cx="4721224" cy="10315579"/>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File Extensions</a:t>
          </a:r>
        </a:p>
        <a:p>
          <a:endParaRPr lang="en-US" sz="1100">
            <a:solidFill>
              <a:srgbClr val="000000"/>
            </a:solidFill>
          </a:endParaRPr>
        </a:p>
        <a:p>
          <a:r>
            <a:rPr lang="en-US" sz="1100">
              <a:solidFill>
                <a:srgbClr val="000000"/>
              </a:solidFill>
            </a:rPr>
            <a:t>One important change starting</a:t>
          </a:r>
          <a:r>
            <a:rPr lang="en-US" sz="1100" baseline="0">
              <a:solidFill>
                <a:srgbClr val="000000"/>
              </a:solidFill>
            </a:rPr>
            <a:t> in Excel 2007 </a:t>
          </a:r>
          <a:r>
            <a:rPr lang="en-US" sz="1100">
              <a:solidFill>
                <a:srgbClr val="000000"/>
              </a:solidFill>
            </a:rPr>
            <a:t>is to file extensions. Unless you wrote your own add-ins in earlier versions of Excel, the only file extension you probably ever saw was </a:t>
          </a:r>
          <a:r>
            <a:rPr lang="en-US" sz="1100" b="1">
              <a:solidFill>
                <a:srgbClr val="000000"/>
              </a:solidFill>
            </a:rPr>
            <a:t>.xls</a:t>
          </a:r>
          <a:r>
            <a:rPr lang="en-US" sz="1100">
              <a:solidFill>
                <a:srgbClr val="000000"/>
              </a:solidFill>
            </a:rPr>
            <a:t>. You can still save files with this extension, but they</a:t>
          </a:r>
          <a:r>
            <a:rPr lang="en-US" sz="1100" baseline="0">
              <a:solidFill>
                <a:srgbClr val="000000"/>
              </a:solidFill>
            </a:rPr>
            <a:t> wi</a:t>
          </a:r>
          <a:r>
            <a:rPr lang="en-US" sz="1100">
              <a:solidFill>
                <a:srgbClr val="000000"/>
              </a:solidFill>
            </a:rPr>
            <a:t>ll lose any features new to Excel 2007 or later versions. To save them and keep new features, you should save them as </a:t>
          </a:r>
          <a:r>
            <a:rPr lang="en-US" sz="1100" b="1">
              <a:solidFill>
                <a:srgbClr val="000000"/>
              </a:solidFill>
            </a:rPr>
            <a:t>.xlsx </a:t>
          </a:r>
          <a:r>
            <a:rPr lang="en-US" sz="1100">
              <a:solidFill>
                <a:srgbClr val="000000"/>
              </a:solidFill>
            </a:rPr>
            <a:t>files. The new</a:t>
          </a:r>
          <a:r>
            <a:rPr lang="en-US" sz="1100" baseline="0">
              <a:solidFill>
                <a:srgbClr val="000000"/>
              </a:solidFill>
            </a:rPr>
            <a:t> "x" at the end of the extension, which also appears in Word and PowerPoint files, stands for XML (extensible markup language), the format in which these files are now stored. You don't really need to understand how .xlsx files are saved as XML, but it is important for you to realize that this format is a complete break from the old .xls (binary) format. In a nutshell, if you open an .xls file in a text editor, it will appear as gibberish, but if you open an .xlsx file in an XML text editor in just the right way, it will actually make some sense.</a:t>
          </a:r>
          <a:endParaRPr lang="en-US" sz="1100">
            <a:solidFill>
              <a:srgbClr val="000000"/>
            </a:solidFill>
          </a:endParaRPr>
        </a:p>
        <a:p>
          <a:endParaRPr lang="en-US" sz="1100">
            <a:solidFill>
              <a:srgbClr val="000000"/>
            </a:solidFill>
          </a:endParaRPr>
        </a:p>
        <a:p>
          <a:r>
            <a:rPr lang="en-US" sz="1100">
              <a:solidFill>
                <a:srgbClr val="000000"/>
              </a:solidFill>
            </a:rPr>
            <a:t>Note that if you save your file as an .xlsx file, users with Excel 2003 won’t be able to open it unless they download and install a free file format converter from Microsoft. (Search the Web for </a:t>
          </a:r>
          <a:r>
            <a:rPr lang="en-US" sz="1100" b="1">
              <a:solidFill>
                <a:srgbClr val="000000"/>
              </a:solidFill>
            </a:rPr>
            <a:t>Microsoft Office Compatibility Pack</a:t>
          </a:r>
          <a:r>
            <a:rPr lang="en-US" sz="1100">
              <a:solidFill>
                <a:srgbClr val="000000"/>
              </a:solidFill>
            </a:rPr>
            <a:t> to find this free download.) In the other direction, if you save</a:t>
          </a:r>
          <a:r>
            <a:rPr lang="en-US" sz="1100" baseline="0">
              <a:solidFill>
                <a:srgbClr val="000000"/>
              </a:solidFill>
            </a:rPr>
            <a:t> a file created in Excel 2007 or a later version as an .xls file, it will probably work fine, and it will be readable by users with older versions of Excel, but it won't be able to take advantage of changes in post-2003 versions. In fact, some new elements such as sparklines won't appear at all.</a:t>
          </a:r>
        </a:p>
        <a:p>
          <a:endParaRPr lang="en-US" sz="1100" baseline="0">
            <a:solidFill>
              <a:srgbClr val="000000"/>
            </a:solidFill>
          </a:endParaRPr>
        </a:p>
        <a:p>
          <a:r>
            <a:rPr lang="en-US" sz="1100" baseline="0">
              <a:solidFill>
                <a:srgbClr val="000000"/>
              </a:solidFill>
            </a:rPr>
            <a:t>Keep these points in mind because there will probably continue to be </a:t>
          </a:r>
          <a:r>
            <a:rPr lang="en-US" sz="1100" i="1" baseline="0">
              <a:solidFill>
                <a:srgbClr val="000000"/>
              </a:solidFill>
            </a:rPr>
            <a:t>many </a:t>
          </a:r>
          <a:r>
            <a:rPr lang="en-US" sz="1100" i="0" baseline="0">
              <a:solidFill>
                <a:srgbClr val="000000"/>
              </a:solidFill>
            </a:rPr>
            <a:t>Excel users who will not convert to post-2003 versions for years. You and they can share files, but you need to be aware of the rules and limitations.</a:t>
          </a:r>
          <a:endParaRPr lang="en-US" sz="1100">
            <a:solidFill>
              <a:srgbClr val="000000"/>
            </a:solidFill>
          </a:endParaRPr>
        </a:p>
        <a:p>
          <a:endParaRPr lang="en-US" sz="1100">
            <a:solidFill>
              <a:srgbClr val="000000"/>
            </a:solidFill>
          </a:endParaRPr>
        </a:p>
        <a:p>
          <a:r>
            <a:rPr lang="en-US" sz="1100">
              <a:solidFill>
                <a:srgbClr val="000000"/>
              </a:solidFill>
            </a:rPr>
            <a:t>There are a few other new file extensions you might see,</a:t>
          </a:r>
          <a:r>
            <a:rPr lang="en-US" sz="1100" baseline="0">
              <a:solidFill>
                <a:srgbClr val="000000"/>
              </a:solidFill>
            </a:rPr>
            <a:t> including the following</a:t>
          </a:r>
          <a:r>
            <a:rPr lang="en-US" sz="1100">
              <a:solidFill>
                <a:srgbClr val="000000"/>
              </a:solidFill>
            </a:rPr>
            <a:t>:</a:t>
          </a:r>
        </a:p>
        <a:p>
          <a:endParaRPr lang="en-US" sz="1100">
            <a:solidFill>
              <a:srgbClr val="000000"/>
            </a:solidFill>
          </a:endParaRPr>
        </a:p>
        <a:p>
          <a:r>
            <a:rPr lang="en-US" sz="1100" b="1">
              <a:solidFill>
                <a:srgbClr val="000000"/>
              </a:solidFill>
            </a:rPr>
            <a:t>.xlsm</a:t>
          </a:r>
          <a:r>
            <a:rPr lang="en-US" sz="1100" b="0">
              <a:solidFill>
                <a:srgbClr val="000000"/>
              </a:solidFill>
            </a:rPr>
            <a:t>:</a:t>
          </a:r>
          <a:r>
            <a:rPr lang="en-US" sz="1100">
              <a:solidFill>
                <a:srgbClr val="000000"/>
              </a:solidFill>
            </a:rPr>
            <a:t> If your Excel file has associated VBA macros, and you want to save it in the post-2003 XML format, you </a:t>
          </a:r>
          <a:r>
            <a:rPr lang="en-US" sz="1100" i="1">
              <a:solidFill>
                <a:srgbClr val="000000"/>
              </a:solidFill>
            </a:rPr>
            <a:t>must</a:t>
          </a:r>
          <a:r>
            <a:rPr lang="en-US" sz="1100">
              <a:solidFill>
                <a:srgbClr val="000000"/>
              </a:solidFill>
            </a:rPr>
            <a:t> save it as an .xlsm file ("m" for macro). You might also see files with an </a:t>
          </a:r>
          <a:r>
            <a:rPr lang="en-US" sz="1100" b="1">
              <a:solidFill>
                <a:srgbClr val="000000"/>
              </a:solidFill>
            </a:rPr>
            <a:t>.xlam</a:t>
          </a:r>
          <a:r>
            <a:rPr lang="en-US" sz="1100">
              <a:solidFill>
                <a:srgbClr val="000000"/>
              </a:solidFill>
            </a:rPr>
            <a:t> extension. These are Excel add-ins. In pre-2007 versions, add-ins had an </a:t>
          </a:r>
          <a:r>
            <a:rPr lang="en-US" sz="1100" b="1">
              <a:solidFill>
                <a:srgbClr val="000000"/>
              </a:solidFill>
            </a:rPr>
            <a:t>.xla</a:t>
          </a:r>
          <a:r>
            <a:rPr lang="en-US" sz="1100" b="1" baseline="0">
              <a:solidFill>
                <a:srgbClr val="000000"/>
              </a:solidFill>
            </a:rPr>
            <a:t> </a:t>
          </a:r>
          <a:r>
            <a:rPr lang="en-US" sz="1100" b="0" baseline="0">
              <a:solidFill>
                <a:srgbClr val="000000"/>
              </a:solidFill>
            </a:rPr>
            <a:t>extension.</a:t>
          </a:r>
          <a:endParaRPr lang="en-US" sz="1100">
            <a:solidFill>
              <a:srgbClr val="000000"/>
            </a:solidFill>
          </a:endParaRPr>
        </a:p>
        <a:p>
          <a:endParaRPr lang="en-US" sz="1100">
            <a:solidFill>
              <a:srgbClr val="000000"/>
            </a:solidFill>
          </a:endParaRPr>
        </a:p>
        <a:p>
          <a:r>
            <a:rPr lang="en-US" sz="1100" b="1">
              <a:solidFill>
                <a:srgbClr val="000000"/>
              </a:solidFill>
            </a:rPr>
            <a:t>.xltx</a:t>
          </a:r>
          <a:r>
            <a:rPr lang="en-US" sz="1100" b="0">
              <a:solidFill>
                <a:srgbClr val="000000"/>
              </a:solidFill>
            </a:rPr>
            <a:t>:</a:t>
          </a:r>
          <a:r>
            <a:rPr lang="en-US" sz="1100" b="0" baseline="0">
              <a:solidFill>
                <a:srgbClr val="000000"/>
              </a:solidFill>
            </a:rPr>
            <a:t> This is a template file ("t" for template). Templates are discussed in the Templates topic of this tutorial.</a:t>
          </a:r>
        </a:p>
        <a:p>
          <a:endParaRPr lang="en-US" sz="1100" b="0" baseline="0">
            <a:solidFill>
              <a:srgbClr val="000000"/>
            </a:solidFill>
          </a:endParaRPr>
        </a:p>
        <a:p>
          <a:r>
            <a:rPr lang="en-US" sz="1100" b="1" baseline="0">
              <a:solidFill>
                <a:srgbClr val="000000"/>
              </a:solidFill>
            </a:rPr>
            <a:t>.xlsb</a:t>
          </a:r>
          <a:r>
            <a:rPr lang="en-US" sz="1100" b="0" baseline="0">
              <a:solidFill>
                <a:srgbClr val="000000"/>
              </a:solidFill>
            </a:rPr>
            <a:t>: This is a binary file ("b" for binary). The only file you will probably see with this extension is the Personal.xlsb file, used for storing your favorite macros. See the Recording  Macros topic in this tutorial for more about this special file, your "Personal Macro Workbook."</a:t>
          </a:r>
        </a:p>
        <a:p>
          <a:endParaRPr lang="en-US" sz="1100" b="0" baseline="0">
            <a:solidFill>
              <a:srgbClr val="000000"/>
            </a:solidFill>
          </a:endParaRPr>
        </a:p>
        <a:p>
          <a:r>
            <a:rPr lang="en-US" sz="1100" b="0" baseline="0">
              <a:solidFill>
                <a:srgbClr val="000000"/>
              </a:solidFill>
            </a:rPr>
            <a:t>Try it! Open a new workbook in Excel 2007 or a later version and do a Save As. You will see the list of file types to the right. Because you are in Excel 2007 or later, the default type is the top one, .xlsx. But if you wanted to give this to a colleague with Excel 2003, you could save it as an Excel 97-2003 .xls workbook. (You could even save it as an Excel 5.0/95 .xls workbook, but let's hope those days are over!) Alternatively, if your file contained macros, you could store it in the new format as an .xlsm file, or you could store it in the old 97-2003 .xls format.</a:t>
          </a:r>
          <a:endParaRPr lang="en-US" sz="1100" b="1">
            <a:solidFill>
              <a:srgbClr val="000000"/>
            </a:solidFill>
          </a:endParaRPr>
        </a:p>
      </xdr:txBody>
    </xdr:sp>
    <xdr:clientData/>
  </xdr:twoCellAnchor>
  <xdr:twoCellAnchor>
    <xdr:from>
      <xdr:col>1</xdr:col>
      <xdr:colOff>0</xdr:colOff>
      <xdr:row>2</xdr:row>
      <xdr:rowOff>0</xdr:rowOff>
    </xdr:from>
    <xdr:to>
      <xdr:col>8</xdr:col>
      <xdr:colOff>587374</xdr:colOff>
      <xdr:row>12</xdr:row>
      <xdr:rowOff>142875</xdr:rowOff>
    </xdr:to>
    <xdr:sp macro="" textlink="">
      <xdr:nvSpPr>
        <xdr:cNvPr id="3" name="SummaryBox" hidden="1">
          <a:extLst>
            <a:ext uri="{FF2B5EF4-FFF2-40B4-BE49-F238E27FC236}">
              <a16:creationId xmlns:a16="http://schemas.microsoft.com/office/drawing/2014/main" id="{00000000-0008-0000-0800-000003000000}"/>
            </a:ext>
          </a:extLst>
        </xdr:cNvPr>
        <xdr:cNvSpPr txBox="1"/>
      </xdr:nvSpPr>
      <xdr:spPr>
        <a:xfrm>
          <a:off x="238125" y="381000"/>
          <a:ext cx="4721224" cy="2047875"/>
        </a:xfrm>
        <a:prstGeom prst="round2DiagRect">
          <a:avLst/>
        </a:prstGeom>
        <a:solidFill>
          <a:schemeClr val="bg1">
            <a:lumMod val="95000"/>
          </a:schemeClr>
        </a:solidFill>
        <a:ln w="57150">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rPr>
            <a:t>Summary</a:t>
          </a:r>
        </a:p>
        <a:p>
          <a:endParaRPr lang="en-US" sz="1100">
            <a:solidFill>
              <a:srgbClr val="000000"/>
            </a:solidFill>
          </a:endParaRPr>
        </a:p>
        <a:p>
          <a:r>
            <a:rPr lang="en-US" sz="1100">
              <a:solidFill>
                <a:srgbClr val="000000"/>
              </a:solidFill>
            </a:rPr>
            <a:t>Starting in Excel 2007, the default file extensions are no longer .xls. For regular Excel files, the new extension is .xlsx. </a:t>
          </a:r>
          <a:r>
            <a:rPr lang="en-US" sz="1100">
              <a:solidFill>
                <a:schemeClr val="dk1"/>
              </a:solidFill>
              <a:effectLst/>
              <a:latin typeface="+mn-lt"/>
              <a:ea typeface="+mn-ea"/>
              <a:cs typeface="+mn-cs"/>
            </a:rPr>
            <a:t>For files with macros, the extension .xlsm is required. </a:t>
          </a:r>
          <a:r>
            <a:rPr lang="en-US" sz="1100" baseline="0">
              <a:solidFill>
                <a:srgbClr val="000000"/>
              </a:solidFill>
            </a:rPr>
            <a:t>There are other new file extensions, but .xlsx and .xlsm are by far the most common.</a:t>
          </a:r>
        </a:p>
        <a:p>
          <a:endParaRPr lang="en-US" sz="1100" baseline="0">
            <a:solidFill>
              <a:srgbClr val="000000"/>
            </a:solidFill>
          </a:endParaRPr>
        </a:p>
        <a:p>
          <a:r>
            <a:rPr lang="en-US" sz="1100" baseline="0">
              <a:solidFill>
                <a:srgbClr val="000000"/>
              </a:solidFill>
            </a:rPr>
            <a:t>Files stored with these new extensions can't be opened in Excel 2003 unless you first install a (free) Microsoft Office Compatibility Pack.</a:t>
          </a:r>
          <a:endParaRPr lang="en-US" sz="1100">
            <a:solidFill>
              <a:srgbClr val="000000"/>
            </a:solidFill>
          </a:endParaRPr>
        </a:p>
      </xdr:txBody>
    </xdr:sp>
    <xdr:clientData/>
  </xdr:twoCellAnchor>
  <xdr:twoCellAnchor editAs="oneCell">
    <xdr:from>
      <xdr:col>10</xdr:col>
      <xdr:colOff>0</xdr:colOff>
      <xdr:row>3</xdr:row>
      <xdr:rowOff>0</xdr:rowOff>
    </xdr:from>
    <xdr:to>
      <xdr:col>14</xdr:col>
      <xdr:colOff>123825</xdr:colOff>
      <xdr:row>24</xdr:row>
      <xdr:rowOff>38100</xdr:rowOff>
    </xdr:to>
    <xdr:pic>
      <xdr:nvPicPr>
        <xdr:cNvPr id="4" name="Picture 3" descr="C:\Users\Chris\Dropbox\ExcelNow\Images\FileType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53075" y="571500"/>
          <a:ext cx="2486025" cy="40386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0</xdr:colOff>
      <xdr:row>32</xdr:row>
      <xdr:rowOff>47625</xdr:rowOff>
    </xdr:to>
    <xdr:sp macro="" textlink="">
      <xdr:nvSpPr>
        <xdr:cNvPr id="2" name="TextBox 1">
          <a:extLst>
            <a:ext uri="{FF2B5EF4-FFF2-40B4-BE49-F238E27FC236}">
              <a16:creationId xmlns:a16="http://schemas.microsoft.com/office/drawing/2014/main" id="{00000000-0008-0000-5900-000002000000}"/>
            </a:ext>
          </a:extLst>
        </xdr:cNvPr>
        <xdr:cNvSpPr txBox="1"/>
      </xdr:nvSpPr>
      <xdr:spPr>
        <a:xfrm>
          <a:off x="609600" y="381000"/>
          <a:ext cx="4876800" cy="576262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Protecting a Worksheet or Workbook</a:t>
          </a:r>
        </a:p>
        <a:p>
          <a:endParaRPr lang="en-US" sz="1100">
            <a:solidFill>
              <a:srgbClr val="000000"/>
            </a:solidFill>
            <a:latin typeface="+mn-lt"/>
            <a:ea typeface="+mn-ea"/>
            <a:cs typeface="+mn-cs"/>
          </a:endParaRPr>
        </a:p>
        <a:p>
          <a:r>
            <a:rPr lang="en-US" sz="1100">
              <a:solidFill>
                <a:srgbClr val="000000"/>
              </a:solidFill>
              <a:latin typeface="+mn-lt"/>
              <a:ea typeface="+mn-ea"/>
              <a:cs typeface="+mn-cs"/>
            </a:rPr>
            <a:t>If you create an</a:t>
          </a:r>
          <a:r>
            <a:rPr lang="en-US" sz="1100" baseline="0">
              <a:solidFill>
                <a:srgbClr val="000000"/>
              </a:solidFill>
              <a:latin typeface="+mn-lt"/>
              <a:ea typeface="+mn-ea"/>
              <a:cs typeface="+mn-cs"/>
            </a:rPr>
            <a:t> Excel file for others to use, you probably don't want them to mess up the formulas you entered so carefully. In fact, you might not even want them to </a:t>
          </a:r>
          <a:r>
            <a:rPr lang="en-US" sz="1100" i="1" baseline="0">
              <a:solidFill>
                <a:srgbClr val="000000"/>
              </a:solidFill>
              <a:latin typeface="+mn-lt"/>
              <a:ea typeface="+mn-ea"/>
              <a:cs typeface="+mn-cs"/>
            </a:rPr>
            <a:t>see </a:t>
          </a:r>
          <a:r>
            <a:rPr lang="en-US" sz="1100" i="0" baseline="0">
              <a:solidFill>
                <a:srgbClr val="000000"/>
              </a:solidFill>
              <a:latin typeface="+mn-lt"/>
              <a:ea typeface="+mn-ea"/>
              <a:cs typeface="+mn-cs"/>
            </a:rPr>
            <a:t>the formulas. Maybe they are company secrets. Excel gives you plenty of options for protecting, or unprotecting, your work. Only a few of them are explained here. You can then experiment with others.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The key idea is locking cells. Right-click any cell on this worksheet, select Format Cells, and click the Protection tab. You will see that the Locked option is checked. By default, all cells are locked until you unlock them. However, this locking has no effect until you protect the worksheet (or the workbook). Therefore, protecting is a two-step process.</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1. Unlock all cells you want users to have access to. These are typically input cells where a user can enter data like unit cost, amount ordered, and so on.</a:t>
          </a:r>
        </a:p>
        <a:p>
          <a:endParaRPr lang="en-US" sz="1100" i="0" baseline="0">
            <a:solidFill>
              <a:srgbClr val="000000"/>
            </a:solidFill>
            <a:latin typeface="+mn-lt"/>
            <a:ea typeface="+mn-ea"/>
            <a:cs typeface="+mn-cs"/>
          </a:endParaRPr>
        </a:p>
        <a:p>
          <a:r>
            <a:rPr lang="en-US" sz="1100" i="0" baseline="0">
              <a:solidFill>
                <a:srgbClr val="000000"/>
              </a:solidFill>
              <a:latin typeface="+mn-lt"/>
              <a:ea typeface="+mn-ea"/>
              <a:cs typeface="+mn-cs"/>
            </a:rPr>
            <a:t>2. Protect the worksheet (or workbook). To do this, select Protect Sheet (or Protect Workbook) from the Review ribbon, as shown to the right. For example, when you select Protect Sheet, you see the Protect Sheet dialog box to the right. You clearly have a lot of options for what you want to allow users to do. With the settings shown, users will be allowed to </a:t>
          </a:r>
          <a:r>
            <a:rPr lang="en-US" sz="1100" i="1" baseline="0">
              <a:solidFill>
                <a:srgbClr val="000000"/>
              </a:solidFill>
              <a:latin typeface="+mn-lt"/>
              <a:ea typeface="+mn-ea"/>
              <a:cs typeface="+mn-cs"/>
            </a:rPr>
            <a:t>select </a:t>
          </a:r>
          <a:r>
            <a:rPr lang="en-US" sz="1100" i="0" baseline="0">
              <a:solidFill>
                <a:srgbClr val="000000"/>
              </a:solidFill>
              <a:latin typeface="+mn-lt"/>
              <a:ea typeface="+mn-ea"/>
              <a:cs typeface="+mn-cs"/>
            </a:rPr>
            <a:t>locked cells but not </a:t>
          </a:r>
          <a:r>
            <a:rPr lang="en-US" sz="1100" i="1" baseline="0">
              <a:solidFill>
                <a:srgbClr val="000000"/>
              </a:solidFill>
              <a:latin typeface="+mn-lt"/>
              <a:ea typeface="+mn-ea"/>
              <a:cs typeface="+mn-cs"/>
            </a:rPr>
            <a:t>modify </a:t>
          </a:r>
          <a:r>
            <a:rPr lang="en-US" sz="1100" i="0" baseline="0">
              <a:solidFill>
                <a:srgbClr val="000000"/>
              </a:solidFill>
              <a:latin typeface="+mn-lt"/>
              <a:ea typeface="+mn-ea"/>
              <a:cs typeface="+mn-cs"/>
            </a:rPr>
            <a:t>them. If the "Select locked cells" were unchecked, users wouldn't even be allowed to </a:t>
          </a:r>
          <a:r>
            <a:rPr lang="en-US" sz="1100" i="1" baseline="0">
              <a:solidFill>
                <a:srgbClr val="000000"/>
              </a:solidFill>
              <a:latin typeface="+mn-lt"/>
              <a:ea typeface="+mn-ea"/>
              <a:cs typeface="+mn-cs"/>
            </a:rPr>
            <a:t>select</a:t>
          </a:r>
          <a:r>
            <a:rPr lang="en-US" sz="1100" i="0" baseline="0">
              <a:solidFill>
                <a:srgbClr val="000000"/>
              </a:solidFill>
              <a:latin typeface="+mn-lt"/>
              <a:ea typeface="+mn-ea"/>
              <a:cs typeface="+mn-cs"/>
            </a:rPr>
            <a:t> locked cells, so any formulas in these cells would be hidden. Note that you can also add a password when you protect a worksheet or workbook. Just be careful to remember it. Otherwise, you won't be able to unprotect (and then modify) your own work!</a:t>
          </a:r>
        </a:p>
      </xdr:txBody>
    </xdr:sp>
    <xdr:clientData/>
  </xdr:twoCellAnchor>
  <xdr:oneCellAnchor>
    <xdr:from>
      <xdr:col>10</xdr:col>
      <xdr:colOff>0</xdr:colOff>
      <xdr:row>3</xdr:row>
      <xdr:rowOff>0</xdr:rowOff>
    </xdr:from>
    <xdr:ext cx="3362325" cy="895350"/>
    <xdr:pic>
      <xdr:nvPicPr>
        <xdr:cNvPr id="3" name="Picture 2" descr="C:\Users\Chris\Dropbox\ExcelNow\Images\Protect.gif">
          <a:extLst>
            <a:ext uri="{FF2B5EF4-FFF2-40B4-BE49-F238E27FC236}">
              <a16:creationId xmlns:a16="http://schemas.microsoft.com/office/drawing/2014/main" id="{00000000-0008-0000-5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571500"/>
          <a:ext cx="3362325" cy="8953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2743200" cy="2990850"/>
    <xdr:pic>
      <xdr:nvPicPr>
        <xdr:cNvPr id="4" name="Picture 3" descr="C:\Users\Chris\Dropbox\ExcelNow\Images\Protect1.gif">
          <a:extLst>
            <a:ext uri="{FF2B5EF4-FFF2-40B4-BE49-F238E27FC236}">
              <a16:creationId xmlns:a16="http://schemas.microsoft.com/office/drawing/2014/main" id="{00000000-0008-0000-5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1714500"/>
          <a:ext cx="2743200" cy="2990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1.xml><?xml version="1.0" encoding="utf-8"?>
<xdr:wsDr xmlns:xdr="http://schemas.openxmlformats.org/drawingml/2006/spreadsheetDrawing" xmlns:a="http://schemas.openxmlformats.org/drawingml/2006/main">
  <xdr:oneCellAnchor>
    <xdr:from>
      <xdr:col>10</xdr:col>
      <xdr:colOff>0</xdr:colOff>
      <xdr:row>10</xdr:row>
      <xdr:rowOff>0</xdr:rowOff>
    </xdr:from>
    <xdr:ext cx="6459201" cy="5267325"/>
    <xdr:pic>
      <xdr:nvPicPr>
        <xdr:cNvPr id="2" name="Picture 1" descr="C:\Users\Chris\Dropbox\ExcelNow\Images\CustomizeRibbon1.gif">
          <a:extLst>
            <a:ext uri="{FF2B5EF4-FFF2-40B4-BE49-F238E27FC236}">
              <a16:creationId xmlns:a16="http://schemas.microsoft.com/office/drawing/2014/main" id="{00000000-0008-0000-5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1905000"/>
          <a:ext cx="6459201" cy="5267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2</xdr:row>
      <xdr:rowOff>0</xdr:rowOff>
    </xdr:from>
    <xdr:to>
      <xdr:col>9</xdr:col>
      <xdr:colOff>0</xdr:colOff>
      <xdr:row>21</xdr:row>
      <xdr:rowOff>180975</xdr:rowOff>
    </xdr:to>
    <xdr:sp macro="" textlink="">
      <xdr:nvSpPr>
        <xdr:cNvPr id="3" name="TextBox 2">
          <a:extLst>
            <a:ext uri="{FF2B5EF4-FFF2-40B4-BE49-F238E27FC236}">
              <a16:creationId xmlns:a16="http://schemas.microsoft.com/office/drawing/2014/main" id="{00000000-0008-0000-5A00-000003000000}"/>
            </a:ext>
          </a:extLst>
        </xdr:cNvPr>
        <xdr:cNvSpPr txBox="1"/>
      </xdr:nvSpPr>
      <xdr:spPr>
        <a:xfrm>
          <a:off x="609600" y="381000"/>
          <a:ext cx="4876800" cy="3800475"/>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baseline="0">
              <a:solidFill>
                <a:srgbClr val="000000"/>
              </a:solidFill>
            </a:rPr>
            <a:t>Developer Ribbon</a:t>
          </a:r>
          <a:endParaRPr lang="en-US" sz="1100" b="1">
            <a:solidFill>
              <a:srgbClr val="000000"/>
            </a:solidFill>
          </a:endParaRPr>
        </a:p>
        <a:p>
          <a:endParaRPr lang="en-US" sz="1100">
            <a:solidFill>
              <a:srgbClr val="000000"/>
            </a:solidFill>
          </a:endParaRPr>
        </a:p>
        <a:p>
          <a:r>
            <a:rPr lang="en-US" sz="1100" baseline="0">
              <a:solidFill>
                <a:srgbClr val="000000"/>
              </a:solidFill>
            </a:rPr>
            <a:t>There is one built-in tab in Excel 2007 and later versions, the Developer tab, that is not visible by default. It is primarily for developers, those who create applications for others to use, usually with macros, but it has other uses as well, so it is a good idea to make its tab visible. </a:t>
          </a:r>
        </a:p>
        <a:p>
          <a:endParaRPr lang="en-US" sz="1100" baseline="0">
            <a:solidFill>
              <a:srgbClr val="000000"/>
            </a:solidFill>
          </a:endParaRPr>
        </a:p>
        <a:p>
          <a:r>
            <a:rPr lang="en-US" sz="1100" baseline="0">
              <a:solidFill>
                <a:srgbClr val="000000"/>
              </a:solidFill>
              <a:effectLst/>
              <a:latin typeface="+mn-lt"/>
              <a:ea typeface="+mn-ea"/>
              <a:cs typeface="+mn-cs"/>
            </a:rPr>
            <a:t>To make the Developer tab visible (in Excel 2010 and later versions):</a:t>
          </a:r>
          <a:endParaRPr lang="en-US">
            <a:solidFill>
              <a:srgbClr val="000000"/>
            </a:solidFill>
            <a:effectLst/>
          </a:endParaRP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Right-click any ribbon and select Customize the Ribbon to display the dialog box to the right. In the right pane, check the Developer option. If there is no Developer item in the right pane, go to the left pane, select All Tabs from the "Choose commands from" dropdown list, select the Developer tab, and click the Add&gt;&gt; button to move it to the right pane.</a:t>
          </a:r>
        </a:p>
        <a:p>
          <a:endParaRPr lang="en-US" sz="1100" baseline="0">
            <a:solidFill>
              <a:srgbClr val="000000"/>
            </a:solidFill>
            <a:effectLst/>
            <a:latin typeface="+mn-lt"/>
            <a:ea typeface="+mn-ea"/>
            <a:cs typeface="+mn-cs"/>
          </a:endParaRPr>
        </a:p>
        <a:p>
          <a:r>
            <a:rPr lang="en-US" sz="1100" baseline="0">
              <a:solidFill>
                <a:srgbClr val="000000"/>
              </a:solidFill>
              <a:effectLst/>
              <a:latin typeface="+mn-lt"/>
              <a:ea typeface="+mn-ea"/>
              <a:cs typeface="+mn-cs"/>
            </a:rPr>
            <a:t>One advantage of showing the Developer ribbon is that you can get to the list of add-ins (either "regular" add-ins or COM add-ins) with a click of a button. Without these buttons, the ones circled to the right, it takes four clicks to get to either add-ins list.</a:t>
          </a:r>
          <a:endParaRPr lang="en-US">
            <a:solidFill>
              <a:srgbClr val="000000"/>
            </a:solidFill>
            <a:effectLst/>
          </a:endParaRPr>
        </a:p>
      </xdr:txBody>
    </xdr:sp>
    <xdr:clientData/>
  </xdr:twoCellAnchor>
  <xdr:oneCellAnchor>
    <xdr:from>
      <xdr:col>10</xdr:col>
      <xdr:colOff>0</xdr:colOff>
      <xdr:row>3</xdr:row>
      <xdr:rowOff>0</xdr:rowOff>
    </xdr:from>
    <xdr:ext cx="5924550" cy="1114425"/>
    <xdr:pic>
      <xdr:nvPicPr>
        <xdr:cNvPr id="5" name="Picture 4">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96000" y="571500"/>
          <a:ext cx="5924550" cy="1114425"/>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xdr:colOff>
      <xdr:row>53</xdr:row>
      <xdr:rowOff>0</xdr:rowOff>
    </xdr:to>
    <xdr:sp macro="" textlink="">
      <xdr:nvSpPr>
        <xdr:cNvPr id="2" name="TextBox 1">
          <a:extLst>
            <a:ext uri="{FF2B5EF4-FFF2-40B4-BE49-F238E27FC236}">
              <a16:creationId xmlns:a16="http://schemas.microsoft.com/office/drawing/2014/main" id="{00000000-0008-0000-5B00-000002000000}"/>
            </a:ext>
          </a:extLst>
        </xdr:cNvPr>
        <xdr:cNvSpPr txBox="1"/>
      </xdr:nvSpPr>
      <xdr:spPr>
        <a:xfrm>
          <a:off x="609600" y="381000"/>
          <a:ext cx="4876801" cy="97155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clip" vert="horz" wrap="square" rtlCol="0" anchor="t"/>
        <a:lstStyle/>
        <a:p>
          <a:r>
            <a:rPr lang="en-US" sz="1100" b="1">
              <a:solidFill>
                <a:srgbClr val="000000"/>
              </a:solidFill>
            </a:rPr>
            <a:t>Creating a User Interface with Form Controls</a:t>
          </a:r>
        </a:p>
        <a:p>
          <a:endParaRPr lang="en-US" sz="1100">
            <a:solidFill>
              <a:srgbClr val="000000"/>
            </a:solidFill>
          </a:endParaRPr>
        </a:p>
        <a:p>
          <a:r>
            <a:rPr lang="en-US" sz="1100">
              <a:solidFill>
                <a:srgbClr val="000000"/>
              </a:solidFill>
            </a:rPr>
            <a:t>When</a:t>
          </a:r>
          <a:r>
            <a:rPr lang="en-US" sz="1100" baseline="0">
              <a:solidFill>
                <a:srgbClr val="000000"/>
              </a:solidFill>
            </a:rPr>
            <a:t> you fill out an online questionnaire, or when you work with almost any Windows program, you continually see "controls" such as radio buttons, check boxes, text boxes, buttons, dropdown lists, and others. You probably don't even think about how these work because you see them so often.</a:t>
          </a:r>
        </a:p>
        <a:p>
          <a:endParaRPr lang="en-US" sz="1100" baseline="0">
            <a:solidFill>
              <a:srgbClr val="000000"/>
            </a:solidFill>
          </a:endParaRPr>
        </a:p>
        <a:p>
          <a:r>
            <a:rPr lang="en-US" sz="1100" baseline="0">
              <a:solidFill>
                <a:srgbClr val="000000"/>
              </a:solidFill>
            </a:rPr>
            <a:t>The good news it is that you can add these controls to Excel worksheets, and it is remarkably easy, with no programming required. The first thing you should do is make the Developer ribbon visible. To do so, right-click any ribbon, select Customize the Ribbon, and check the Developer item in the right pane of the resulting dialog box. Once the Developer ribbon is visible, click the Insert dropdown to see the list of controls shown to the right. There are two groups, the "easy" Form Controls and the "advanced" ActiveX Controls. The latter require some programming, so only the Form Controls are discussed here.</a:t>
          </a:r>
        </a:p>
        <a:p>
          <a:endParaRPr lang="en-US" sz="1100" baseline="0">
            <a:solidFill>
              <a:srgbClr val="000000"/>
            </a:solidFill>
          </a:endParaRPr>
        </a:p>
        <a:p>
          <a:r>
            <a:rPr lang="en-US" sz="1100" baseline="0">
              <a:solidFill>
                <a:srgbClr val="000000"/>
              </a:solidFill>
            </a:rPr>
            <a:t>To insert any of these controls on a worksheet, click the control and then drag it where you want it. The control comes alive knowing the behavior it ought to have. For example, option buttons (also called radio buttons) know that only one of them can be checked, whereas check boxes know that any number of them can be checked.</a:t>
          </a:r>
        </a:p>
        <a:p>
          <a:endParaRPr lang="en-US" sz="1100" baseline="0">
            <a:solidFill>
              <a:srgbClr val="000000"/>
            </a:solidFill>
          </a:endParaRPr>
        </a:p>
        <a:p>
          <a:r>
            <a:rPr lang="en-US" sz="1100" baseline="0">
              <a:solidFill>
                <a:srgbClr val="000000"/>
              </a:solidFill>
            </a:rPr>
            <a:t>An invoice application has already been created to the right, using the following steps.</a:t>
          </a:r>
        </a:p>
        <a:p>
          <a:endParaRPr lang="en-US" sz="1100" baseline="0">
            <a:solidFill>
              <a:srgbClr val="000000"/>
            </a:solidFill>
          </a:endParaRPr>
        </a:p>
        <a:p>
          <a:r>
            <a:rPr lang="en-US" sz="1100" baseline="0">
              <a:solidFill>
                <a:srgbClr val="000000"/>
              </a:solidFill>
            </a:rPr>
            <a:t>1. Create the frame at the top </a:t>
          </a:r>
          <a:r>
            <a:rPr lang="en-US" sz="1100">
              <a:solidFill>
                <a:srgbClr val="000000"/>
              </a:solidFill>
              <a:effectLst/>
              <a:latin typeface="+mn-lt"/>
              <a:ea typeface="+mn-ea"/>
              <a:cs typeface="+mn-cs"/>
            </a:rPr>
            <a:t>by clicking the Group Box form control and dragging</a:t>
          </a:r>
          <a:r>
            <a:rPr lang="en-US" sz="1100" baseline="0">
              <a:solidFill>
                <a:srgbClr val="000000"/>
              </a:solidFill>
              <a:effectLst/>
              <a:latin typeface="+mn-lt"/>
              <a:ea typeface="+mn-ea"/>
              <a:cs typeface="+mn-cs"/>
            </a:rPr>
            <a:t> it to a desired location. Then </a:t>
          </a:r>
          <a:r>
            <a:rPr lang="en-US" sz="1100" baseline="0">
              <a:solidFill>
                <a:srgbClr val="000000"/>
              </a:solidFill>
            </a:rPr>
            <a:t>change its label to Product purchased. </a:t>
          </a:r>
        </a:p>
        <a:p>
          <a:endParaRPr lang="en-US" sz="1100" baseline="0">
            <a:solidFill>
              <a:srgbClr val="000000"/>
            </a:solidFill>
          </a:endParaRPr>
        </a:p>
        <a:p>
          <a:r>
            <a:rPr lang="en-US" sz="1100" baseline="0">
              <a:solidFill>
                <a:srgbClr val="000000"/>
              </a:solidFill>
            </a:rPr>
            <a:t>2. Insert three option buttons inside the frame </a:t>
          </a:r>
          <a:r>
            <a:rPr lang="en-US" sz="1100">
              <a:solidFill>
                <a:srgbClr val="000000"/>
              </a:solidFill>
              <a:effectLst/>
              <a:latin typeface="+mn-lt"/>
              <a:ea typeface="+mn-ea"/>
              <a:cs typeface="+mn-cs"/>
            </a:rPr>
            <a:t>by clicking the Option Button form control and then dragging them inside the frame. Then c</a:t>
          </a:r>
          <a:r>
            <a:rPr lang="en-US" sz="1100" baseline="0">
              <a:solidFill>
                <a:srgbClr val="000000"/>
              </a:solidFill>
            </a:rPr>
            <a:t>hange their labels to the product names.</a:t>
          </a:r>
        </a:p>
        <a:p>
          <a:endParaRPr lang="en-US" sz="1100" baseline="0">
            <a:solidFill>
              <a:srgbClr val="000000"/>
            </a:solidFill>
          </a:endParaRPr>
        </a:p>
        <a:p>
          <a:r>
            <a:rPr lang="en-US" sz="1100" baseline="0">
              <a:solidFill>
                <a:srgbClr val="000000"/>
              </a:solidFill>
            </a:rPr>
            <a:t>3. Insert a check box (outside of the frame) for preferred customers, and change its label.</a:t>
          </a:r>
        </a:p>
        <a:p>
          <a:endParaRPr lang="en-US" sz="1100" baseline="0">
            <a:solidFill>
              <a:srgbClr val="000000"/>
            </a:solidFill>
          </a:endParaRPr>
        </a:p>
        <a:p>
          <a:r>
            <a:rPr lang="en-US" sz="1100" baseline="0">
              <a:solidFill>
                <a:srgbClr val="000000"/>
              </a:solidFill>
            </a:rPr>
            <a:t>4. At this point, the option buttons and the check box aren't yet functional. To make them functional, right-click </a:t>
          </a:r>
          <a:r>
            <a:rPr lang="en-US" sz="1100" i="1" baseline="0">
              <a:solidFill>
                <a:srgbClr val="000000"/>
              </a:solidFill>
            </a:rPr>
            <a:t>any </a:t>
          </a:r>
          <a:r>
            <a:rPr lang="en-US" sz="1100" i="0" baseline="0">
              <a:solidFill>
                <a:srgbClr val="000000"/>
              </a:solidFill>
            </a:rPr>
            <a:t>one of the option buttons and select Format Control. In the Cell link box under the Control tab shown to the right, select a cell out of view, such as AA1. Then depending on which option button is selected, cell AA1 will contain 1, 2, or 3. Fortunately, you need to do this for only one of the radio buttons. The others will automatically have the same cell link. Similarly, create a cell link for the check box to a cell such as AA2. Depending on whether the checkbox is checked, cell AA2 will contain TRUE or FALSE. </a:t>
          </a:r>
        </a:p>
        <a:p>
          <a:endParaRPr lang="en-US" sz="1100" i="0" baseline="0">
            <a:solidFill>
              <a:srgbClr val="000000"/>
            </a:solidFill>
          </a:endParaRPr>
        </a:p>
        <a:p>
          <a:r>
            <a:rPr lang="en-US" sz="1100" i="0" baseline="0">
              <a:solidFill>
                <a:srgbClr val="000000"/>
              </a:solidFill>
            </a:rPr>
            <a:t>5. Create formulas in the gray cells. You can check that the first three of these use the INDEX function and references to the cell links that act as lookups.</a:t>
          </a:r>
        </a:p>
        <a:p>
          <a:endParaRPr lang="en-US" sz="1100" i="0" baseline="0">
            <a:solidFill>
              <a:srgbClr val="000000"/>
            </a:solidFill>
          </a:endParaRPr>
        </a:p>
        <a:p>
          <a:r>
            <a:rPr lang="en-US" sz="1100" i="0" baseline="0">
              <a:solidFill>
                <a:srgbClr val="000000"/>
              </a:solidFill>
            </a:rPr>
            <a:t>Try it! Create your own version of this application, using the steps above.</a:t>
          </a:r>
          <a:endParaRPr lang="en-US" sz="1100">
            <a:solidFill>
              <a:srgbClr val="000000"/>
            </a:solidFill>
          </a:endParaRPr>
        </a:p>
      </xdr:txBody>
    </xdr:sp>
    <xdr:clientData/>
  </xdr:twoCellAnchor>
  <xdr:twoCellAnchor>
    <xdr:from>
      <xdr:col>1</xdr:col>
      <xdr:colOff>0</xdr:colOff>
      <xdr:row>54</xdr:row>
      <xdr:rowOff>0</xdr:rowOff>
    </xdr:from>
    <xdr:to>
      <xdr:col>8</xdr:col>
      <xdr:colOff>600075</xdr:colOff>
      <xdr:row>88</xdr:row>
      <xdr:rowOff>0</xdr:rowOff>
    </xdr:to>
    <xdr:sp macro="" textlink="">
      <xdr:nvSpPr>
        <xdr:cNvPr id="3" name="TextBox 2">
          <a:extLst>
            <a:ext uri="{FF2B5EF4-FFF2-40B4-BE49-F238E27FC236}">
              <a16:creationId xmlns:a16="http://schemas.microsoft.com/office/drawing/2014/main" id="{00000000-0008-0000-5B00-000003000000}"/>
            </a:ext>
          </a:extLst>
        </xdr:cNvPr>
        <xdr:cNvSpPr txBox="1"/>
      </xdr:nvSpPr>
      <xdr:spPr>
        <a:xfrm>
          <a:off x="609600" y="10287000"/>
          <a:ext cx="4867275" cy="6477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wrap="square" rtlCol="0" anchor="t"/>
        <a:lstStyle/>
        <a:p>
          <a:r>
            <a:rPr lang="en-US" sz="1100" b="1">
              <a:solidFill>
                <a:srgbClr val="000000"/>
              </a:solidFill>
            </a:rPr>
            <a:t>The Combo Box</a:t>
          </a:r>
        </a:p>
        <a:p>
          <a:endParaRPr lang="en-US" sz="1100">
            <a:solidFill>
              <a:srgbClr val="000000"/>
            </a:solidFill>
          </a:endParaRPr>
        </a:p>
        <a:p>
          <a:r>
            <a:rPr lang="en-US" sz="1100">
              <a:solidFill>
                <a:srgbClr val="000000"/>
              </a:solidFill>
            </a:rPr>
            <a:t>Here is another nice application.</a:t>
          </a:r>
          <a:r>
            <a:rPr lang="en-US" sz="1100" baseline="0">
              <a:solidFill>
                <a:srgbClr val="000000"/>
              </a:solidFill>
            </a:rPr>
            <a:t> It uses the very handy Combo Box form control circled to the right. </a:t>
          </a:r>
          <a:r>
            <a:rPr lang="en-US" sz="1100">
              <a:solidFill>
                <a:srgbClr val="000000"/>
              </a:solidFill>
            </a:rPr>
            <a:t>Suppose you have a very large table that has the</a:t>
          </a:r>
          <a:r>
            <a:rPr lang="en-US" sz="1100" baseline="0">
              <a:solidFill>
                <a:srgbClr val="000000"/>
              </a:solidFill>
            </a:rPr>
            <a:t> driving distances between 75 locations.  (See the large table to the right, starting in column P.)  You would like to look up the distance between any given pair of "From" and "To" locations.  To accomplish this, you can add two combo box controls, one for the "From" location and one for the "To" location.  </a:t>
          </a:r>
        </a:p>
        <a:p>
          <a:endParaRPr lang="en-US" sz="1100" baseline="0">
            <a:solidFill>
              <a:srgbClr val="000000"/>
            </a:solidFill>
          </a:endParaRPr>
        </a:p>
        <a:p>
          <a:r>
            <a:rPr lang="en-US" sz="1100" baseline="0">
              <a:solidFill>
                <a:srgbClr val="000000"/>
              </a:solidFill>
              <a:latin typeface="+mn-lt"/>
              <a:ea typeface="+mn-ea"/>
              <a:cs typeface="+mn-cs"/>
            </a:rPr>
            <a:t>The application has already been created to the right, using the following steps. </a:t>
          </a:r>
          <a:endParaRPr lang="en-US">
            <a:solidFill>
              <a:srgbClr val="000000"/>
            </a:solidFill>
          </a:endParaRPr>
        </a:p>
        <a:p>
          <a:pPr fontAlgn="base"/>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1. Create the combo box for the "From" location </a:t>
          </a:r>
          <a:r>
            <a:rPr lang="en-US" sz="1100">
              <a:solidFill>
                <a:srgbClr val="000000"/>
              </a:solidFill>
              <a:latin typeface="+mn-lt"/>
              <a:ea typeface="+mn-ea"/>
              <a:cs typeface="+mn-cs"/>
            </a:rPr>
            <a:t>by clicking the Combo Box form control and dragging</a:t>
          </a:r>
          <a:r>
            <a:rPr lang="en-US" sz="1100" baseline="0">
              <a:solidFill>
                <a:srgbClr val="000000"/>
              </a:solidFill>
              <a:latin typeface="+mn-lt"/>
              <a:ea typeface="+mn-ea"/>
              <a:cs typeface="+mn-cs"/>
            </a:rPr>
            <a:t> it so that it covers cell K68.</a:t>
          </a:r>
          <a:endParaRPr lang="en-US">
            <a:solidFill>
              <a:srgbClr val="000000"/>
            </a:solidFill>
          </a:endParaRPr>
        </a:p>
        <a:p>
          <a:pPr fontAlgn="base"/>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2. Right-click this combo box and select  Format Control. For the Input Range, select the gray column range to the right, and for the cell link, select cell K68. This gives you a dropdown list where you can select from Location 1 to Location 75, and the </a:t>
          </a:r>
          <a:r>
            <a:rPr lang="en-US" sz="1100" i="1" baseline="0">
              <a:solidFill>
                <a:srgbClr val="000000"/>
              </a:solidFill>
              <a:latin typeface="+mn-lt"/>
              <a:ea typeface="+mn-ea"/>
              <a:cs typeface="+mn-cs"/>
            </a:rPr>
            <a:t>index </a:t>
          </a:r>
          <a:r>
            <a:rPr lang="en-US" sz="1100" i="0" baseline="0">
              <a:solidFill>
                <a:srgbClr val="000000"/>
              </a:solidFill>
              <a:latin typeface="+mn-lt"/>
              <a:ea typeface="+mn-ea"/>
              <a:cs typeface="+mn-cs"/>
            </a:rPr>
            <a:t>of the </a:t>
          </a:r>
          <a:r>
            <a:rPr lang="en-US" sz="1100" baseline="0">
              <a:solidFill>
                <a:srgbClr val="000000"/>
              </a:solidFill>
              <a:latin typeface="+mn-lt"/>
              <a:ea typeface="+mn-ea"/>
              <a:cs typeface="+mn-cs"/>
            </a:rPr>
            <a:t>one you select (1 to 75) is stored out of sight under the combo box. (You could also store this index way to the right on the worksheet, but letting it be covered up by the combo box itself is a nice alternative.)     </a:t>
          </a:r>
          <a:endParaRPr lang="en-US">
            <a:solidFill>
              <a:srgbClr val="000000"/>
            </a:solidFill>
          </a:endParaRPr>
        </a:p>
        <a:p>
          <a:pPr fontAlgn="base"/>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3. Create a similar combo box over cell L68 for the "To" location, this time entering L68 as the cell link. Surprisingly, the Input Range for this combo box should still be the gray </a:t>
          </a:r>
          <a:r>
            <a:rPr lang="en-US" sz="1100" i="1" baseline="0">
              <a:solidFill>
                <a:srgbClr val="000000"/>
              </a:solidFill>
              <a:latin typeface="+mn-lt"/>
              <a:ea typeface="+mn-ea"/>
              <a:cs typeface="+mn-cs"/>
            </a:rPr>
            <a:t>column </a:t>
          </a:r>
          <a:r>
            <a:rPr lang="en-US" sz="1100" i="0" baseline="0">
              <a:solidFill>
                <a:srgbClr val="000000"/>
              </a:solidFill>
              <a:latin typeface="+mn-lt"/>
              <a:ea typeface="+mn-ea"/>
              <a:cs typeface="+mn-cs"/>
            </a:rPr>
            <a:t>range</a:t>
          </a:r>
          <a:r>
            <a:rPr lang="en-US" sz="1100" baseline="0">
              <a:solidFill>
                <a:srgbClr val="000000"/>
              </a:solidFill>
              <a:latin typeface="+mn-lt"/>
              <a:ea typeface="+mn-ea"/>
              <a:cs typeface="+mn-cs"/>
            </a:rPr>
            <a:t>, </a:t>
          </a:r>
          <a:r>
            <a:rPr lang="en-US" sz="1100" i="0" baseline="0">
              <a:solidFill>
                <a:srgbClr val="000000"/>
              </a:solidFill>
              <a:latin typeface="+mn-lt"/>
              <a:ea typeface="+mn-ea"/>
              <a:cs typeface="+mn-cs"/>
            </a:rPr>
            <a:t>not</a:t>
          </a:r>
          <a:r>
            <a:rPr lang="en-US" sz="1100" i="1" baseline="0">
              <a:solidFill>
                <a:srgbClr val="000000"/>
              </a:solidFill>
              <a:latin typeface="+mn-lt"/>
              <a:ea typeface="+mn-ea"/>
              <a:cs typeface="+mn-cs"/>
            </a:rPr>
            <a:t> </a:t>
          </a:r>
          <a:r>
            <a:rPr lang="en-US" sz="1100" i="0" baseline="0">
              <a:solidFill>
                <a:srgbClr val="000000"/>
              </a:solidFill>
              <a:latin typeface="+mn-lt"/>
              <a:ea typeface="+mn-ea"/>
              <a:cs typeface="+mn-cs"/>
            </a:rPr>
            <a:t>the gray </a:t>
          </a:r>
          <a:r>
            <a:rPr lang="en-US" sz="1100" i="1" baseline="0">
              <a:solidFill>
                <a:srgbClr val="000000"/>
              </a:solidFill>
              <a:latin typeface="+mn-lt"/>
              <a:ea typeface="+mn-ea"/>
              <a:cs typeface="+mn-cs"/>
            </a:rPr>
            <a:t>row </a:t>
          </a:r>
          <a:r>
            <a:rPr lang="en-US" sz="1100" i="0" baseline="0">
              <a:solidFill>
                <a:srgbClr val="000000"/>
              </a:solidFill>
              <a:latin typeface="+mn-lt"/>
              <a:ea typeface="+mn-ea"/>
              <a:cs typeface="+mn-cs"/>
            </a:rPr>
            <a:t>range to the right. Excel always wants the list to be a column, not a row.</a:t>
          </a:r>
          <a:endParaRPr lang="en-US" sz="1100" baseline="0">
            <a:solidFill>
              <a:srgbClr val="000000"/>
            </a:solidFill>
            <a:latin typeface="+mn-lt"/>
            <a:ea typeface="+mn-ea"/>
            <a:cs typeface="+mn-cs"/>
          </a:endParaRP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4.  You can now find the distance between the two selected locations with the INDEX function in cell M68. For the example shown, it finds the distance at the intersection of row 12, column 29 of the distance table. (The INDEX function, a very handy function for exactly this type of application, is described in the INDEX topic of this tutorial.)</a:t>
          </a:r>
          <a:endParaRPr lang="en-US" sz="1100">
            <a:solidFill>
              <a:srgbClr val="000000"/>
            </a:solidFill>
          </a:endParaRP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4</xdr:row>
          <xdr:rowOff>0</xdr:rowOff>
        </xdr:from>
        <xdr:to>
          <xdr:col>15</xdr:col>
          <xdr:colOff>342900</xdr:colOff>
          <xdr:row>9</xdr:row>
          <xdr:rowOff>180975</xdr:rowOff>
        </xdr:to>
        <xdr:sp macro="" textlink="">
          <xdr:nvSpPr>
            <xdr:cNvPr id="539649" name="Group Box 1" hidden="1">
              <a:extLst>
                <a:ext uri="{63B3BB69-23CF-44E3-9099-C40C66FF867C}">
                  <a14:compatExt spid="_x0000_s539649"/>
                </a:ext>
                <a:ext uri="{FF2B5EF4-FFF2-40B4-BE49-F238E27FC236}">
                  <a16:creationId xmlns:a16="http://schemas.microsoft.com/office/drawing/2014/main" id="{00000000-0008-0000-5B00-0000013C0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Product purchased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161925</xdr:rowOff>
        </xdr:from>
        <xdr:to>
          <xdr:col>15</xdr:col>
          <xdr:colOff>257175</xdr:colOff>
          <xdr:row>6</xdr:row>
          <xdr:rowOff>19050</xdr:rowOff>
        </xdr:to>
        <xdr:sp macro="" textlink="">
          <xdr:nvSpPr>
            <xdr:cNvPr id="539650" name="Option Button 2" hidden="1">
              <a:extLst>
                <a:ext uri="{63B3BB69-23CF-44E3-9099-C40C66FF867C}">
                  <a14:compatExt spid="_x0000_s539650"/>
                </a:ext>
                <a:ext uri="{FF2B5EF4-FFF2-40B4-BE49-F238E27FC236}">
                  <a16:creationId xmlns:a16="http://schemas.microsoft.com/office/drawing/2014/main" id="{00000000-0008-0000-5B00-0000023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Flat-screen TV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6</xdr:row>
          <xdr:rowOff>95250</xdr:rowOff>
        </xdr:from>
        <xdr:to>
          <xdr:col>15</xdr:col>
          <xdr:colOff>247650</xdr:colOff>
          <xdr:row>7</xdr:row>
          <xdr:rowOff>104775</xdr:rowOff>
        </xdr:to>
        <xdr:sp macro="" textlink="">
          <xdr:nvSpPr>
            <xdr:cNvPr id="539651" name="Option Button 3" hidden="1">
              <a:extLst>
                <a:ext uri="{63B3BB69-23CF-44E3-9099-C40C66FF867C}">
                  <a14:compatExt spid="_x0000_s539651"/>
                </a:ext>
                <a:ext uri="{FF2B5EF4-FFF2-40B4-BE49-F238E27FC236}">
                  <a16:creationId xmlns:a16="http://schemas.microsoft.com/office/drawing/2014/main" id="{00000000-0008-0000-5B00-0000033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Blu-ray disc player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xdr:row>
          <xdr:rowOff>9525</xdr:rowOff>
        </xdr:from>
        <xdr:to>
          <xdr:col>15</xdr:col>
          <xdr:colOff>257175</xdr:colOff>
          <xdr:row>9</xdr:row>
          <xdr:rowOff>57150</xdr:rowOff>
        </xdr:to>
        <xdr:sp macro="" textlink="">
          <xdr:nvSpPr>
            <xdr:cNvPr id="539652" name="Option Button 4" hidden="1">
              <a:extLst>
                <a:ext uri="{63B3BB69-23CF-44E3-9099-C40C66FF867C}">
                  <a14:compatExt spid="_x0000_s539652"/>
                </a:ext>
                <a:ext uri="{FF2B5EF4-FFF2-40B4-BE49-F238E27FC236}">
                  <a16:creationId xmlns:a16="http://schemas.microsoft.com/office/drawing/2014/main" id="{00000000-0008-0000-5B00-0000043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Laptop computer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11</xdr:row>
          <xdr:rowOff>9525</xdr:rowOff>
        </xdr:from>
        <xdr:to>
          <xdr:col>15</xdr:col>
          <xdr:colOff>1076325</xdr:colOff>
          <xdr:row>12</xdr:row>
          <xdr:rowOff>66675</xdr:rowOff>
        </xdr:to>
        <xdr:sp macro="" textlink="">
          <xdr:nvSpPr>
            <xdr:cNvPr id="539653" name="Check Box 5" hidden="1">
              <a:extLst>
                <a:ext uri="{63B3BB69-23CF-44E3-9099-C40C66FF867C}">
                  <a14:compatExt spid="_x0000_s539653"/>
                </a:ext>
                <a:ext uri="{FF2B5EF4-FFF2-40B4-BE49-F238E27FC236}">
                  <a16:creationId xmlns:a16="http://schemas.microsoft.com/office/drawing/2014/main" id="{00000000-0008-0000-5B00-0000053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Preferred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67</xdr:row>
          <xdr:rowOff>9525</xdr:rowOff>
        </xdr:from>
        <xdr:to>
          <xdr:col>12</xdr:col>
          <xdr:colOff>9525</xdr:colOff>
          <xdr:row>68</xdr:row>
          <xdr:rowOff>0</xdr:rowOff>
        </xdr:to>
        <xdr:sp macro="" textlink="">
          <xdr:nvSpPr>
            <xdr:cNvPr id="539654" name="Drop Down 6" hidden="1">
              <a:extLst>
                <a:ext uri="{63B3BB69-23CF-44E3-9099-C40C66FF867C}">
                  <a14:compatExt spid="_x0000_s539654"/>
                </a:ext>
                <a:ext uri="{FF2B5EF4-FFF2-40B4-BE49-F238E27FC236}">
                  <a16:creationId xmlns:a16="http://schemas.microsoft.com/office/drawing/2014/main" id="{00000000-0008-0000-5B00-0000063C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67</xdr:row>
          <xdr:rowOff>0</xdr:rowOff>
        </xdr:from>
        <xdr:to>
          <xdr:col>10</xdr:col>
          <xdr:colOff>895350</xdr:colOff>
          <xdr:row>68</xdr:row>
          <xdr:rowOff>0</xdr:rowOff>
        </xdr:to>
        <xdr:sp macro="" textlink="">
          <xdr:nvSpPr>
            <xdr:cNvPr id="539655" name="Drop Down 7" hidden="1">
              <a:extLst>
                <a:ext uri="{63B3BB69-23CF-44E3-9099-C40C66FF867C}">
                  <a14:compatExt spid="_x0000_s539655"/>
                </a:ext>
                <a:ext uri="{FF2B5EF4-FFF2-40B4-BE49-F238E27FC236}">
                  <a16:creationId xmlns:a16="http://schemas.microsoft.com/office/drawing/2014/main" id="{00000000-0008-0000-5B00-0000073C0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10</xdr:col>
      <xdr:colOff>0</xdr:colOff>
      <xdr:row>3</xdr:row>
      <xdr:rowOff>0</xdr:rowOff>
    </xdr:from>
    <xdr:ext cx="1181100" cy="1895475"/>
    <xdr:pic>
      <xdr:nvPicPr>
        <xdr:cNvPr id="12" name="Picture 11" descr="C:\Users\Chris\Dropbox\ExcelNow\Images\FormatControls1.gif">
          <a:extLst>
            <a:ext uri="{FF2B5EF4-FFF2-40B4-BE49-F238E27FC236}">
              <a16:creationId xmlns:a16="http://schemas.microsoft.com/office/drawing/2014/main" id="{00000000-0008-0000-5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571500"/>
          <a:ext cx="1181100" cy="189547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1</xdr:rowOff>
    </xdr:from>
    <xdr:ext cx="3175540" cy="2971800"/>
    <xdr:pic>
      <xdr:nvPicPr>
        <xdr:cNvPr id="13" name="Picture 12" descr="C:\Users\Chris\Dropbox\ExcelNow\Images\FormatControls2.gif">
          <a:extLst>
            <a:ext uri="{FF2B5EF4-FFF2-40B4-BE49-F238E27FC236}">
              <a16:creationId xmlns:a16="http://schemas.microsoft.com/office/drawing/2014/main" id="{00000000-0008-0000-5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2857501"/>
          <a:ext cx="3175540" cy="29718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1162050" cy="1895475"/>
    <xdr:pic>
      <xdr:nvPicPr>
        <xdr:cNvPr id="14" name="Picture 13" descr="C:\Users\Chris\Dropbox\ExcelNow\Images\FormatControls3.gif">
          <a:extLst>
            <a:ext uri="{FF2B5EF4-FFF2-40B4-BE49-F238E27FC236}">
              <a16:creationId xmlns:a16="http://schemas.microsoft.com/office/drawing/2014/main" id="{00000000-0008-0000-5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0477500"/>
          <a:ext cx="1162050" cy="1895475"/>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70</xdr:row>
      <xdr:rowOff>0</xdr:rowOff>
    </xdr:from>
    <xdr:ext cx="3467100" cy="3244653"/>
    <xdr:pic>
      <xdr:nvPicPr>
        <xdr:cNvPr id="15" name="Picture 14" descr="C:\Users\Chris\Dropbox\ExcelNow\Images\FormatControls4.gif">
          <a:extLst>
            <a:ext uri="{FF2B5EF4-FFF2-40B4-BE49-F238E27FC236}">
              <a16:creationId xmlns:a16="http://schemas.microsoft.com/office/drawing/2014/main" id="{00000000-0008-0000-5B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0" y="13335000"/>
          <a:ext cx="3467100" cy="324465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89</xdr:row>
      <xdr:rowOff>0</xdr:rowOff>
    </xdr:from>
    <xdr:to>
      <xdr:col>8</xdr:col>
      <xdr:colOff>600075</xdr:colOff>
      <xdr:row>111</xdr:row>
      <xdr:rowOff>0</xdr:rowOff>
    </xdr:to>
    <xdr:sp macro="" textlink="">
      <xdr:nvSpPr>
        <xdr:cNvPr id="16" name="TextBox 15">
          <a:extLst>
            <a:ext uri="{FF2B5EF4-FFF2-40B4-BE49-F238E27FC236}">
              <a16:creationId xmlns:a16="http://schemas.microsoft.com/office/drawing/2014/main" id="{00000000-0008-0000-5B00-000010000000}"/>
            </a:ext>
          </a:extLst>
        </xdr:cNvPr>
        <xdr:cNvSpPr txBox="1"/>
      </xdr:nvSpPr>
      <xdr:spPr>
        <a:xfrm>
          <a:off x="609600" y="16954500"/>
          <a:ext cx="4867275" cy="4191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wrap="square" rtlCol="0" anchor="t"/>
        <a:lstStyle/>
        <a:p>
          <a:r>
            <a:rPr lang="en-US" sz="1100" b="1">
              <a:solidFill>
                <a:srgbClr val="000000"/>
              </a:solidFill>
            </a:rPr>
            <a:t>Lining Up</a:t>
          </a:r>
          <a:r>
            <a:rPr lang="en-US" sz="1100" b="1" baseline="0">
              <a:solidFill>
                <a:srgbClr val="000000"/>
              </a:solidFill>
            </a:rPr>
            <a:t> Controls</a:t>
          </a:r>
          <a:endParaRPr lang="en-US" sz="1100" b="1">
            <a:solidFill>
              <a:srgbClr val="000000"/>
            </a:solidFill>
          </a:endParaRPr>
        </a:p>
        <a:p>
          <a:endParaRPr lang="en-US" sz="1100">
            <a:solidFill>
              <a:srgbClr val="000000"/>
            </a:solidFill>
          </a:endParaRPr>
        </a:p>
        <a:p>
          <a:r>
            <a:rPr lang="en-US" sz="1100">
              <a:solidFill>
                <a:srgbClr val="000000"/>
              </a:solidFill>
            </a:rPr>
            <a:t>When you use controls, it is important to line them up so that they have a professional look. If your controls are slightly out of alignment, this</a:t>
          </a:r>
          <a:r>
            <a:rPr lang="en-US" sz="1100" baseline="0">
              <a:solidFill>
                <a:srgbClr val="000000"/>
              </a:solidFill>
            </a:rPr>
            <a:t> is probably the first thing your users will notice, and because of it, they might lose all faith in you.</a:t>
          </a:r>
        </a:p>
        <a:p>
          <a:endParaRPr lang="en-US" sz="1100" baseline="0">
            <a:solidFill>
              <a:srgbClr val="000000"/>
            </a:solidFill>
          </a:endParaRPr>
        </a:p>
        <a:p>
          <a:r>
            <a:rPr lang="en-US" sz="1100" baseline="0">
              <a:solidFill>
                <a:srgbClr val="000000"/>
              </a:solidFill>
            </a:rPr>
            <a:t>For example, the left sides of the three option buttons in the first example above should be left-aligned. This can be tricky (and time-consuming) to do, but there is a nice "nudge" trick you can use. Right-click any control to select it, and then press the Ctrl key and any of the Arrow keys to move the control slightly in the direction of the arrow. More specifically, here are Microsoft's own suggestions for moving </a:t>
          </a:r>
          <a:r>
            <a:rPr lang="en-US" sz="1100" i="1" baseline="0">
              <a:solidFill>
                <a:srgbClr val="000000"/>
              </a:solidFill>
            </a:rPr>
            <a:t>any </a:t>
          </a:r>
          <a:r>
            <a:rPr lang="en-US" sz="1100" i="0" baseline="0">
              <a:solidFill>
                <a:srgbClr val="000000"/>
              </a:solidFill>
            </a:rPr>
            <a:t>shape, including controls, text boxes, lines, rectangles, and so on. (You can use any or all of these.)</a:t>
          </a:r>
        </a:p>
        <a:p>
          <a:endParaRPr lang="en-US" sz="1100" i="0" baseline="0">
            <a:solidFill>
              <a:srgbClr val="000000"/>
            </a:solidFill>
          </a:endParaRPr>
        </a:p>
        <a:p>
          <a:r>
            <a:rPr lang="en-US">
              <a:solidFill>
                <a:srgbClr val="000000"/>
              </a:solidFill>
            </a:rPr>
            <a:t>1. Drag the object to its new location.</a:t>
          </a:r>
        </a:p>
        <a:p>
          <a:endParaRPr lang="en-US">
            <a:solidFill>
              <a:srgbClr val="000000"/>
            </a:solidFill>
          </a:endParaRPr>
        </a:p>
        <a:p>
          <a:r>
            <a:rPr lang="en-US">
              <a:solidFill>
                <a:srgbClr val="000000"/>
              </a:solidFill>
            </a:rPr>
            <a:t>2. To constrain an object so that it moves only horizontally or vertically, hold the Shift</a:t>
          </a:r>
          <a:r>
            <a:rPr lang="en-US" baseline="0">
              <a:solidFill>
                <a:srgbClr val="000000"/>
              </a:solidFill>
            </a:rPr>
            <a:t> key </a:t>
          </a:r>
          <a:r>
            <a:rPr lang="en-US">
              <a:solidFill>
                <a:srgbClr val="000000"/>
              </a:solidFill>
            </a:rPr>
            <a:t>while you drag the object.</a:t>
          </a:r>
        </a:p>
        <a:p>
          <a:endParaRPr lang="en-US">
            <a:solidFill>
              <a:srgbClr val="000000"/>
            </a:solidFill>
          </a:endParaRPr>
        </a:p>
        <a:p>
          <a:r>
            <a:rPr lang="en-US">
              <a:solidFill>
                <a:srgbClr val="000000"/>
              </a:solidFill>
            </a:rPr>
            <a:t>3. To move in small increments, press an Arrow key.</a:t>
          </a:r>
        </a:p>
        <a:p>
          <a:endParaRPr lang="en-US" sz="1100" i="0" baseline="0">
            <a:solidFill>
              <a:srgbClr val="000000"/>
            </a:solidFill>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609599</xdr:colOff>
      <xdr:row>40</xdr:row>
      <xdr:rowOff>0</xdr:rowOff>
    </xdr:to>
    <xdr:sp macro="" textlink="">
      <xdr:nvSpPr>
        <xdr:cNvPr id="2" name="TextBox 1">
          <a:extLst>
            <a:ext uri="{FF2B5EF4-FFF2-40B4-BE49-F238E27FC236}">
              <a16:creationId xmlns:a16="http://schemas.microsoft.com/office/drawing/2014/main" id="{00000000-0008-0000-5C00-000002000000}"/>
            </a:ext>
          </a:extLst>
        </xdr:cNvPr>
        <xdr:cNvSpPr txBox="1"/>
      </xdr:nvSpPr>
      <xdr:spPr>
        <a:xfrm>
          <a:off x="609600" y="381000"/>
          <a:ext cx="4876799" cy="7239000"/>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Background for Macros and VBA Programming</a:t>
          </a:r>
          <a:r>
            <a:rPr lang="en-US" sz="1100" b="1" baseline="0">
              <a:solidFill>
                <a:srgbClr val="000000"/>
              </a:solidFill>
              <a:latin typeface="+mn-lt"/>
              <a:ea typeface="+mn-ea"/>
              <a:cs typeface="+mn-cs"/>
            </a:rPr>
            <a:t> in Excel</a:t>
          </a:r>
          <a:endParaRPr lang="en-US" sz="1100" b="1">
            <a:solidFill>
              <a:srgbClr val="000000"/>
            </a:solidFill>
            <a:latin typeface="+mn-lt"/>
            <a:ea typeface="+mn-ea"/>
            <a:cs typeface="+mn-cs"/>
          </a:endParaRPr>
        </a:p>
        <a:p>
          <a:endParaRPr lang="en-US" sz="1100">
            <a:solidFill>
              <a:srgbClr val="000000"/>
            </a:solidFill>
            <a:latin typeface="+mn-lt"/>
            <a:ea typeface="+mn-ea"/>
            <a:cs typeface="+mn-cs"/>
          </a:endParaRPr>
        </a:p>
        <a:p>
          <a:r>
            <a:rPr lang="en-US" sz="1100">
              <a:solidFill>
                <a:srgbClr val="000000"/>
              </a:solidFill>
              <a:latin typeface="+mn-lt"/>
              <a:ea typeface="+mn-ea"/>
              <a:cs typeface="+mn-cs"/>
            </a:rPr>
            <a:t>If you want even more power in Excel,</a:t>
          </a:r>
          <a:r>
            <a:rPr lang="en-US" sz="1100" baseline="0">
              <a:solidFill>
                <a:srgbClr val="000000"/>
              </a:solidFill>
              <a:latin typeface="+mn-lt"/>
              <a:ea typeface="+mn-ea"/>
              <a:cs typeface="+mn-cs"/>
            </a:rPr>
            <a:t> you can automate just about any task with a macro. Macros are written in the programming language for Excel and the rest of Office, called Visual Basic for Applications (VBA). VBA is a </a:t>
          </a:r>
          <a:r>
            <a:rPr lang="en-US" sz="1100" i="1" baseline="0">
              <a:solidFill>
                <a:srgbClr val="000000"/>
              </a:solidFill>
              <a:latin typeface="+mn-lt"/>
              <a:ea typeface="+mn-ea"/>
              <a:cs typeface="+mn-cs"/>
            </a:rPr>
            <a:t>relatively</a:t>
          </a:r>
          <a:r>
            <a:rPr lang="en-US" sz="1100" i="0" baseline="0">
              <a:solidFill>
                <a:srgbClr val="000000"/>
              </a:solidFill>
              <a:latin typeface="+mn-lt"/>
              <a:ea typeface="+mn-ea"/>
              <a:cs typeface="+mn-cs"/>
            </a:rPr>
            <a:t> easy programming language to learn, but it does take some study and a lot of practice. (If you are interested, check out the </a:t>
          </a:r>
          <a:r>
            <a:rPr lang="en-US" sz="1100" i="1" baseline="0">
              <a:solidFill>
                <a:srgbClr val="000000"/>
              </a:solidFill>
              <a:latin typeface="+mn-lt"/>
              <a:ea typeface="+mn-ea"/>
              <a:cs typeface="+mn-cs"/>
            </a:rPr>
            <a:t>VBA for Modelers </a:t>
          </a:r>
          <a:r>
            <a:rPr lang="en-US" sz="1100" i="0" baseline="0">
              <a:solidFill>
                <a:srgbClr val="000000"/>
              </a:solidFill>
              <a:latin typeface="+mn-lt"/>
              <a:ea typeface="+mn-ea"/>
              <a:cs typeface="+mn-cs"/>
            </a:rPr>
            <a:t>book at http://www.kelley.iu.edu/albrightbooks.)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Even if you know nothing about programming, you can still </a:t>
          </a:r>
          <a:r>
            <a:rPr lang="en-US" sz="1100" b="0" i="1" baseline="0">
              <a:solidFill>
                <a:srgbClr val="000000"/>
              </a:solidFill>
              <a:latin typeface="+mn-lt"/>
              <a:ea typeface="+mn-ea"/>
              <a:cs typeface="+mn-cs"/>
            </a:rPr>
            <a:t>record </a:t>
          </a:r>
          <a:r>
            <a:rPr lang="en-US" sz="1100" b="0" i="0" baseline="0">
              <a:solidFill>
                <a:srgbClr val="000000"/>
              </a:solidFill>
              <a:latin typeface="+mn-lt"/>
              <a:ea typeface="+mn-ea"/>
              <a:cs typeface="+mn-cs"/>
            </a:rPr>
            <a:t>macros to perform some simple tasks. You can then create buttons to run these macros and place them on you Quick Access Toolbar (QAT) so that they are always available to you. There are several things you should know before you start working with macros:</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1. There is a Developer tab and ribbon, shown to the right, that you should make visible. This has various buttons for working with macros. If the Developer tab isn't visible, right-click any ribbon, select Customize the Ribbon, and check the Developer item in the right pane of the resulting dialog box.</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2. Starting in Excel 2007, files that contain macros </a:t>
          </a:r>
          <a:r>
            <a:rPr lang="en-US" sz="1100" b="0" i="1" baseline="0">
              <a:solidFill>
                <a:srgbClr val="000000"/>
              </a:solidFill>
              <a:latin typeface="+mn-lt"/>
              <a:ea typeface="+mn-ea"/>
              <a:cs typeface="+mn-cs"/>
            </a:rPr>
            <a:t>must </a:t>
          </a:r>
          <a:r>
            <a:rPr lang="en-US" sz="1100" b="0" i="0" baseline="0">
              <a:solidFill>
                <a:srgbClr val="000000"/>
              </a:solidFill>
              <a:latin typeface="+mn-lt"/>
              <a:ea typeface="+mn-ea"/>
              <a:cs typeface="+mn-cs"/>
            </a:rPr>
            <a:t>have the .xlsm extension ("m" for macro). You aren't allowed to save such a file as an .xlsx file.</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3. There is a special file, Personal.xlsb. This is called your Personal Macro Workbook. This is where you will probably want to store your recorded macros. This file opens automatically as a </a:t>
          </a:r>
          <a:r>
            <a:rPr lang="en-US" sz="1100" b="0" i="1" baseline="0">
              <a:solidFill>
                <a:srgbClr val="000000"/>
              </a:solidFill>
              <a:latin typeface="+mn-lt"/>
              <a:ea typeface="+mn-ea"/>
              <a:cs typeface="+mn-cs"/>
            </a:rPr>
            <a:t>hidden</a:t>
          </a:r>
          <a:r>
            <a:rPr lang="en-US" sz="1100" b="0" i="0" baseline="0">
              <a:solidFill>
                <a:srgbClr val="000000"/>
              </a:solidFill>
              <a:latin typeface="+mn-lt"/>
              <a:ea typeface="+mn-ea"/>
              <a:cs typeface="+mn-cs"/>
            </a:rPr>
            <a:t> file whenever you open Excel. Therefore, all of its macros are always available, regardless of what other Excel files are open.</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4. If you want to write your own macros, or if you want to look at recorded macros, you need to go to the Visual Basic Editor. You can do this from the Visual Basic button on the Developer tab, or more easily, with the Alt+F11 keyboard shortcut. </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now. Press Alt+F11. This opens a new window. When you are finished looking around, you can close this window. Excel will still be open.</a:t>
          </a:r>
        </a:p>
      </xdr:txBody>
    </xdr:sp>
    <xdr:clientData/>
  </xdr:twoCellAnchor>
  <xdr:twoCellAnchor>
    <xdr:from>
      <xdr:col>1</xdr:col>
      <xdr:colOff>0</xdr:colOff>
      <xdr:row>40</xdr:row>
      <xdr:rowOff>190498</xdr:rowOff>
    </xdr:from>
    <xdr:to>
      <xdr:col>8</xdr:col>
      <xdr:colOff>609599</xdr:colOff>
      <xdr:row>95</xdr:row>
      <xdr:rowOff>180975</xdr:rowOff>
    </xdr:to>
    <xdr:sp macro="" textlink="">
      <xdr:nvSpPr>
        <xdr:cNvPr id="3" name="TextBox 2">
          <a:extLst>
            <a:ext uri="{FF2B5EF4-FFF2-40B4-BE49-F238E27FC236}">
              <a16:creationId xmlns:a16="http://schemas.microsoft.com/office/drawing/2014/main" id="{00000000-0008-0000-5C00-000003000000}"/>
            </a:ext>
          </a:extLst>
        </xdr:cNvPr>
        <xdr:cNvSpPr txBox="1"/>
      </xdr:nvSpPr>
      <xdr:spPr>
        <a:xfrm>
          <a:off x="609600" y="7810498"/>
          <a:ext cx="4876799" cy="10467977"/>
        </a:xfrm>
        <a:prstGeom prst="round2Diag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vert="horz" rtlCol="0" anchor="t"/>
        <a:lstStyle/>
        <a:p>
          <a:r>
            <a:rPr lang="en-US" sz="1100" b="1">
              <a:solidFill>
                <a:srgbClr val="000000"/>
              </a:solidFill>
              <a:latin typeface="+mn-lt"/>
              <a:ea typeface="+mn-ea"/>
              <a:cs typeface="+mn-cs"/>
            </a:rPr>
            <a:t>Recording a Macro</a:t>
          </a:r>
        </a:p>
        <a:p>
          <a:endParaRPr lang="en-US" sz="1100">
            <a:solidFill>
              <a:srgbClr val="000000"/>
            </a:solidFill>
            <a:latin typeface="+mn-lt"/>
            <a:ea typeface="+mn-ea"/>
            <a:cs typeface="+mn-cs"/>
          </a:endParaRPr>
        </a:p>
        <a:p>
          <a:r>
            <a:rPr lang="en-US" sz="1100">
              <a:solidFill>
                <a:srgbClr val="000000"/>
              </a:solidFill>
              <a:latin typeface="+mn-lt"/>
              <a:ea typeface="+mn-ea"/>
              <a:cs typeface="+mn-cs"/>
            </a:rPr>
            <a:t>Now let's record a macro and</a:t>
          </a:r>
          <a:r>
            <a:rPr lang="en-US" sz="1100" baseline="0">
              <a:solidFill>
                <a:srgbClr val="000000"/>
              </a:solidFill>
              <a:latin typeface="+mn-lt"/>
              <a:ea typeface="+mn-ea"/>
              <a:cs typeface="+mn-cs"/>
            </a:rPr>
            <a:t> then try it out. This will be a very simple macro that formats the selected cell(s) as integers, that is, as Number with zero decimals. </a:t>
          </a:r>
        </a:p>
        <a:p>
          <a:endParaRPr lang="en-US" sz="1100" baseline="0">
            <a:solidFill>
              <a:srgbClr val="000000"/>
            </a:solidFill>
            <a:latin typeface="+mn-lt"/>
            <a:ea typeface="+mn-ea"/>
            <a:cs typeface="+mn-cs"/>
          </a:endParaRPr>
        </a:p>
        <a:p>
          <a:r>
            <a:rPr lang="en-US" sz="1100" baseline="0">
              <a:solidFill>
                <a:srgbClr val="000000"/>
              </a:solidFill>
              <a:latin typeface="+mn-lt"/>
              <a:ea typeface="+mn-ea"/>
              <a:cs typeface="+mn-cs"/>
            </a:rPr>
            <a:t>1. Make the Developer ribbon visible, if necessary.  Select any range such as the numbers in the gray range to the right, and click the Record Macro button on the Developer ribbon. This turns the recorder on. It will record everything you do until you turn the recorder off. </a:t>
          </a:r>
          <a:r>
            <a:rPr lang="en-US" sz="1100" b="1" baseline="0">
              <a:solidFill>
                <a:srgbClr val="000000"/>
              </a:solidFill>
              <a:latin typeface="+mn-lt"/>
              <a:ea typeface="+mn-ea"/>
              <a:cs typeface="+mn-cs"/>
            </a:rPr>
            <a:t>Note: </a:t>
          </a:r>
          <a:r>
            <a:rPr lang="en-US" sz="1100" b="0" baseline="0">
              <a:solidFill>
                <a:srgbClr val="000000"/>
              </a:solidFill>
              <a:latin typeface="+mn-lt"/>
              <a:ea typeface="+mn-ea"/>
              <a:cs typeface="+mn-cs"/>
            </a:rPr>
            <a:t>There is also a handy Record Macro/Stop Recording button at the left side of the Status Bar. See the screenshot above to the right.</a:t>
          </a:r>
          <a:endParaRPr lang="en-US" sz="1100" baseline="0">
            <a:solidFill>
              <a:srgbClr val="000000"/>
            </a:solidFill>
            <a:latin typeface="+mn-lt"/>
            <a:ea typeface="+mn-ea"/>
            <a:cs typeface="+mn-cs"/>
          </a:endParaRP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2. When you click the Record Macro button, you will see the dialog box to the right. Fill it out as shown and click OK. You can give the macro a meaningful name (no spaces), and you can specify where it should be stored. The choice shown here is the Personal Macro Workbook, which is the same as the Personal.xlsb file mentioned above. This will make the macro available at all times.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3. Now perform the task you want to record. In this case, format the selected range as Number with zero decimals.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4. From the Developer ribbon (or the button on the Status Bar), click the Stop Recording button. </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5. If you want to see the recorded mcaro, press Alt+F11 and look at the module(s) under Personal on the left side of the Visual Basic Editor. (Modules are where macros are stored.) Even if you know nothing about programming or VBA, the recorded code probably makes sense. With some experience, you can modify this code to suit your exact needs. For now, though, you can leave it as is.</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6. Now you have a nice macro, but you need a button to run it. To create such a button, click the dropdown arrow next to the QAT, and then More Commands to bring up the Customize dialog box shown to the right. Under the "Choose commands from" dropdown, choose Macros. Select your recorded macro from the resulting list, and click the Add&gt;&gt; button to create a button for it on your QAT. The button will have a generic icon, but if you click the Modify button near the bottom, you can choose a more appealing icon.</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7. Now that you have a nice button on your QAT, try it out. Select the numeric cells in the red range to the right and click your button. They should be reformatted.</a:t>
          </a:r>
        </a:p>
        <a:p>
          <a:endParaRPr lang="en-US" sz="1100" b="0" baseline="0">
            <a:solidFill>
              <a:srgbClr val="000000"/>
            </a:solidFill>
            <a:latin typeface="+mn-lt"/>
            <a:ea typeface="+mn-ea"/>
            <a:cs typeface="+mn-cs"/>
          </a:endParaRPr>
        </a:p>
        <a:p>
          <a:r>
            <a:rPr lang="en-US" sz="1100" b="0" baseline="0">
              <a:solidFill>
                <a:srgbClr val="000000"/>
              </a:solidFill>
              <a:latin typeface="+mn-lt"/>
              <a:ea typeface="+mn-ea"/>
              <a:cs typeface="+mn-cs"/>
            </a:rPr>
            <a:t>Note that you were instructed to select a range </a:t>
          </a:r>
          <a:r>
            <a:rPr lang="en-US" sz="1100" b="0" i="1" baseline="0">
              <a:solidFill>
                <a:srgbClr val="000000"/>
              </a:solidFill>
              <a:latin typeface="+mn-lt"/>
              <a:ea typeface="+mn-ea"/>
              <a:cs typeface="+mn-cs"/>
            </a:rPr>
            <a:t>before </a:t>
          </a:r>
          <a:r>
            <a:rPr lang="en-US" sz="1100" b="0" i="0" baseline="0">
              <a:solidFill>
                <a:srgbClr val="000000"/>
              </a:solidFill>
              <a:latin typeface="+mn-lt"/>
              <a:ea typeface="+mn-ea"/>
              <a:cs typeface="+mn-cs"/>
            </a:rPr>
            <a:t>recording the macro. The reason is that the macro will then apply to whatever range is selected. If you began recording and </a:t>
          </a:r>
          <a:r>
            <a:rPr lang="en-US" sz="1100" b="0" i="1" baseline="0">
              <a:solidFill>
                <a:srgbClr val="000000"/>
              </a:solidFill>
              <a:latin typeface="+mn-lt"/>
              <a:ea typeface="+mn-ea"/>
              <a:cs typeface="+mn-cs"/>
            </a:rPr>
            <a:t>then </a:t>
          </a:r>
          <a:r>
            <a:rPr lang="en-US" sz="1100" b="0" i="0" baseline="0">
              <a:solidFill>
                <a:srgbClr val="000000"/>
              </a:solidFill>
              <a:latin typeface="+mn-lt"/>
              <a:ea typeface="+mn-ea"/>
              <a:cs typeface="+mn-cs"/>
            </a:rPr>
            <a:t>selected a range to format, your macro would work only for that specific range.</a:t>
          </a:r>
        </a:p>
        <a:p>
          <a:endParaRPr lang="en-US" sz="1100" b="0" i="0" baseline="0">
            <a:solidFill>
              <a:srgbClr val="000000"/>
            </a:solidFill>
            <a:latin typeface="+mn-lt"/>
            <a:ea typeface="+mn-ea"/>
            <a:cs typeface="+mn-cs"/>
          </a:endParaRPr>
        </a:p>
        <a:p>
          <a:r>
            <a:rPr lang="en-US" sz="1100" b="0" i="0" baseline="0">
              <a:solidFill>
                <a:srgbClr val="000000"/>
              </a:solidFill>
              <a:latin typeface="+mn-lt"/>
              <a:ea typeface="+mn-ea"/>
              <a:cs typeface="+mn-cs"/>
            </a:rPr>
            <a:t>Try it! Think of a simple task you perform frequently, like coloring the background of a range green, changing the number format to currency with zero decimals, or changing the print settings to your favorite settings. Record a macro to perform any of these tasks, store it in your Personal Macro Workbook, and assign it to a button on your QAT. You will then be a click away from instant productivity!</a:t>
          </a:r>
          <a:endParaRPr lang="en-US" sz="1100" b="0">
            <a:solidFill>
              <a:srgbClr val="000000"/>
            </a:solidFill>
            <a:latin typeface="+mn-lt"/>
            <a:ea typeface="+mn-ea"/>
            <a:cs typeface="+mn-cs"/>
          </a:endParaRPr>
        </a:p>
      </xdr:txBody>
    </xdr:sp>
    <xdr:clientData/>
  </xdr:twoCellAnchor>
  <xdr:oneCellAnchor>
    <xdr:from>
      <xdr:col>10</xdr:col>
      <xdr:colOff>0</xdr:colOff>
      <xdr:row>45</xdr:row>
      <xdr:rowOff>0</xdr:rowOff>
    </xdr:from>
    <xdr:ext cx="3409950" cy="2800350"/>
    <xdr:pic>
      <xdr:nvPicPr>
        <xdr:cNvPr id="5" name="Picture 4" descr="C:\Users\Chris\Dropbox\ExcelNow\Images\RecordMacro1.gif">
          <a:extLst>
            <a:ext uri="{FF2B5EF4-FFF2-40B4-BE49-F238E27FC236}">
              <a16:creationId xmlns:a16="http://schemas.microsoft.com/office/drawing/2014/main" id="{00000000-0008-0000-5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8572500"/>
          <a:ext cx="3409950" cy="2800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61</xdr:row>
      <xdr:rowOff>0</xdr:rowOff>
    </xdr:from>
    <xdr:ext cx="6330718" cy="5162550"/>
    <xdr:pic>
      <xdr:nvPicPr>
        <xdr:cNvPr id="6" name="Picture 5" descr="C:\Users\Chris\Dropbox\ExcelNow\Images\CustomizeQAT.gif">
          <a:extLst>
            <a:ext uri="{FF2B5EF4-FFF2-40B4-BE49-F238E27FC236}">
              <a16:creationId xmlns:a16="http://schemas.microsoft.com/office/drawing/2014/main" id="{00000000-0008-0000-5C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0" y="11620500"/>
          <a:ext cx="6330718" cy="5162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609599</xdr:colOff>
      <xdr:row>2</xdr:row>
      <xdr:rowOff>190499</xdr:rowOff>
    </xdr:from>
    <xdr:ext cx="6688667" cy="752475"/>
    <xdr:pic>
      <xdr:nvPicPr>
        <xdr:cNvPr id="7" name="Picture 6">
          <a:extLst>
            <a:ext uri="{FF2B5EF4-FFF2-40B4-BE49-F238E27FC236}">
              <a16:creationId xmlns:a16="http://schemas.microsoft.com/office/drawing/2014/main" id="{00000000-0008-0000-5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95999" y="571499"/>
          <a:ext cx="6688667" cy="752475"/>
        </a:xfrm>
        <a:prstGeom prst="rect">
          <a:avLst/>
        </a:prstGeom>
      </xdr:spPr>
    </xdr:pic>
    <xdr:clientData/>
  </xdr:oneCellAnchor>
  <xdr:oneCellAnchor>
    <xdr:from>
      <xdr:col>10</xdr:col>
      <xdr:colOff>0</xdr:colOff>
      <xdr:row>42</xdr:row>
      <xdr:rowOff>0</xdr:rowOff>
    </xdr:from>
    <xdr:ext cx="752475" cy="219075"/>
    <xdr:pic>
      <xdr:nvPicPr>
        <xdr:cNvPr id="8" name="Picture 7">
          <a:extLst>
            <a:ext uri="{FF2B5EF4-FFF2-40B4-BE49-F238E27FC236}">
              <a16:creationId xmlns:a16="http://schemas.microsoft.com/office/drawing/2014/main" id="{00000000-0008-0000-5C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96000" y="8001000"/>
          <a:ext cx="752475" cy="2190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shade val="80000"/>
          </a:schemeClr>
        </a:solidFill>
        <a:ln w="9525" cmpd="sng">
          <a:solidFill>
            <a:schemeClr val="lt1">
              <a:shade val="50000"/>
            </a:schemeClr>
          </a:solidFill>
        </a:ln>
        <a:effectLst>
          <a:outerShdw blurRad="50800" dist="38100" dir="8100000" algn="tr">
            <a:prstClr val="black">
              <a:alpha val="40000"/>
            </a:prstClr>
          </a:outerShdw>
        </a:effectLst>
      </a:spPr>
      <a:bodyPr vertOverflow="clip" vert="horz" rtlCol="0" anchor="t"/>
      <a:lstStyle>
        <a:defPPr>
          <a:defRPr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7.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hyperlink" Target="http://www.veodin.com/excel-2013-shortcuts/" TargetMode="External"/><Relationship Id="rId2" Type="http://schemas.openxmlformats.org/officeDocument/2006/relationships/hyperlink" Target="http://www.shortcutworld.com/en/win/Excel_2010.html" TargetMode="External"/><Relationship Id="rId1" Type="http://schemas.openxmlformats.org/officeDocument/2006/relationships/hyperlink" Target="http://www.shortcutworld.com/en/win/Excel_2007.html"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customProperty" Target="../customProperty1.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0.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1.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1.xml"/><Relationship Id="rId1" Type="http://schemas.openxmlformats.org/officeDocument/2006/relationships/printerSettings" Target="../printerSettings/printerSettings42.bin"/><Relationship Id="rId4" Type="http://schemas.openxmlformats.org/officeDocument/2006/relationships/comments" Target="../comments2.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3.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6.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8.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49.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0.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92.xml"/><Relationship Id="rId1" Type="http://schemas.openxmlformats.org/officeDocument/2006/relationships/printerSettings" Target="../printerSettings/printerSettings5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Introduction"/>
  <dimension ref="A1:C28"/>
  <sheetViews>
    <sheetView showGridLines="0" showRowColHeaders="0" tabSelected="1" workbookViewId="0"/>
  </sheetViews>
  <sheetFormatPr defaultRowHeight="15" x14ac:dyDescent="0.25"/>
  <cols>
    <col min="1" max="1" width="4.7109375" customWidth="1"/>
    <col min="2" max="9" width="12.7109375" customWidth="1"/>
  </cols>
  <sheetData>
    <row r="1" spans="1:1" x14ac:dyDescent="0.25">
      <c r="A1" s="74" t="str">
        <f ca="1">"© S. Christian Albright, 2011-" &amp; YEAR(TODAY()) &amp; ", All Rights Reserved"</f>
        <v>© S. Christian Albright, 2011-2017, All Rights Reserved</v>
      </c>
    </row>
    <row r="28" spans="3:3" x14ac:dyDescent="0.25">
      <c r="C28" s="49"/>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
  <sheetViews>
    <sheetView showGridLines="0" showRowColHeaders="0" workbookViewId="0">
      <selection activeCell="I1" sqref="I1"/>
    </sheetView>
  </sheetViews>
  <sheetFormatPr defaultColWidth="8.85546875" defaultRowHeight="15" customHeight="1" x14ac:dyDescent="0.25"/>
  <cols>
    <col min="1" max="1" width="3.5703125" customWidth="1"/>
  </cols>
  <sheetData>
    <row r="1" spans="1:9" ht="15" customHeight="1" x14ac:dyDescent="0.25">
      <c r="A1" s="74" t="str">
        <f ca="1">"© S. Christian Albright, 2011-" &amp; YEAR(TODAY()) &amp; ", All Rights Reserved"</f>
        <v>© S. Christian Albright, 2011-2017, All Rights Reserved</v>
      </c>
      <c r="I1" s="1" t="s">
        <v>506</v>
      </c>
    </row>
  </sheetData>
  <hyperlinks>
    <hyperlink ref="I1" location="'List of Topics'!A1" display="Return to List of Topics sheet"/>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D265"/>
  <sheetViews>
    <sheetView workbookViewId="0">
      <selection activeCell="I1" sqref="I1"/>
    </sheetView>
  </sheetViews>
  <sheetFormatPr defaultRowHeight="15" customHeight="1" x14ac:dyDescent="0.25"/>
  <cols>
    <col min="1" max="1" width="3.5703125" customWidth="1"/>
  </cols>
  <sheetData>
    <row r="1" spans="1:30" ht="15" customHeight="1" x14ac:dyDescent="0.25">
      <c r="A1" s="74" t="str">
        <f ca="1">"© S. Christian Albright, 2011-" &amp; YEAR(TODAY()) &amp; ", All Rights Reserved"</f>
        <v>© S. Christian Albright, 2011-2017, All Rights Reserved</v>
      </c>
      <c r="I1" s="1" t="s">
        <v>506</v>
      </c>
    </row>
    <row r="3" spans="1:30" ht="15" customHeight="1" x14ac:dyDescent="0.25">
      <c r="K3">
        <v>61</v>
      </c>
      <c r="L3">
        <v>91</v>
      </c>
      <c r="M3">
        <v>84</v>
      </c>
      <c r="N3">
        <v>8</v>
      </c>
      <c r="O3">
        <v>3</v>
      </c>
      <c r="P3">
        <v>62</v>
      </c>
      <c r="Q3">
        <v>11</v>
      </c>
      <c r="R3">
        <v>33</v>
      </c>
      <c r="S3">
        <v>83</v>
      </c>
      <c r="T3">
        <v>70</v>
      </c>
      <c r="U3">
        <v>84</v>
      </c>
      <c r="V3">
        <v>94</v>
      </c>
      <c r="W3">
        <v>30</v>
      </c>
      <c r="X3">
        <v>49</v>
      </c>
      <c r="Y3">
        <v>86</v>
      </c>
      <c r="Z3">
        <v>7</v>
      </c>
      <c r="AA3">
        <v>18</v>
      </c>
      <c r="AB3">
        <v>39</v>
      </c>
      <c r="AC3">
        <v>54</v>
      </c>
      <c r="AD3">
        <v>4</v>
      </c>
    </row>
    <row r="4" spans="1:30" ht="15" customHeight="1" x14ac:dyDescent="0.25">
      <c r="K4">
        <v>95</v>
      </c>
      <c r="L4">
        <v>8</v>
      </c>
      <c r="M4">
        <v>14</v>
      </c>
      <c r="N4">
        <v>68</v>
      </c>
      <c r="O4">
        <v>33</v>
      </c>
      <c r="P4">
        <v>23</v>
      </c>
      <c r="Q4">
        <v>13</v>
      </c>
      <c r="R4">
        <v>12</v>
      </c>
      <c r="S4">
        <v>3</v>
      </c>
      <c r="T4">
        <v>100</v>
      </c>
      <c r="U4">
        <v>42</v>
      </c>
      <c r="V4">
        <v>23</v>
      </c>
      <c r="W4">
        <v>85</v>
      </c>
      <c r="X4">
        <v>57</v>
      </c>
      <c r="Y4">
        <v>84</v>
      </c>
      <c r="Z4">
        <v>89</v>
      </c>
      <c r="AA4">
        <v>53</v>
      </c>
      <c r="AB4">
        <v>25</v>
      </c>
      <c r="AC4">
        <v>57</v>
      </c>
      <c r="AD4">
        <v>97</v>
      </c>
    </row>
    <row r="5" spans="1:30" ht="15" customHeight="1" x14ac:dyDescent="0.25">
      <c r="K5">
        <v>33</v>
      </c>
      <c r="L5">
        <v>93</v>
      </c>
      <c r="M5">
        <v>80</v>
      </c>
      <c r="N5">
        <v>5</v>
      </c>
      <c r="O5">
        <v>60</v>
      </c>
      <c r="P5">
        <v>30</v>
      </c>
      <c r="Q5">
        <v>13</v>
      </c>
      <c r="R5">
        <v>34</v>
      </c>
      <c r="S5">
        <v>23</v>
      </c>
      <c r="T5">
        <v>57</v>
      </c>
      <c r="U5">
        <v>56</v>
      </c>
      <c r="V5">
        <v>82</v>
      </c>
      <c r="W5">
        <v>3</v>
      </c>
      <c r="X5">
        <v>62</v>
      </c>
      <c r="Y5">
        <v>89</v>
      </c>
      <c r="Z5">
        <v>17</v>
      </c>
      <c r="AA5">
        <v>6</v>
      </c>
      <c r="AB5">
        <v>28</v>
      </c>
      <c r="AC5">
        <v>99</v>
      </c>
      <c r="AD5">
        <v>26</v>
      </c>
    </row>
    <row r="6" spans="1:30" ht="15" customHeight="1" x14ac:dyDescent="0.25">
      <c r="K6">
        <v>49</v>
      </c>
      <c r="L6">
        <v>47</v>
      </c>
      <c r="M6">
        <v>37</v>
      </c>
      <c r="N6">
        <v>41</v>
      </c>
      <c r="O6">
        <v>56</v>
      </c>
      <c r="P6">
        <v>38</v>
      </c>
      <c r="Q6">
        <v>46</v>
      </c>
      <c r="R6">
        <v>50</v>
      </c>
      <c r="S6">
        <v>100</v>
      </c>
      <c r="T6">
        <v>40</v>
      </c>
      <c r="U6">
        <v>59</v>
      </c>
      <c r="V6">
        <v>34</v>
      </c>
      <c r="W6">
        <v>22</v>
      </c>
      <c r="X6">
        <v>37</v>
      </c>
      <c r="Y6">
        <v>39</v>
      </c>
      <c r="Z6">
        <v>24</v>
      </c>
      <c r="AA6">
        <v>64</v>
      </c>
      <c r="AB6">
        <v>31</v>
      </c>
      <c r="AC6">
        <v>5</v>
      </c>
      <c r="AD6">
        <v>86</v>
      </c>
    </row>
    <row r="7" spans="1:30" ht="15" customHeight="1" x14ac:dyDescent="0.25">
      <c r="K7">
        <v>10</v>
      </c>
      <c r="L7">
        <v>65</v>
      </c>
      <c r="M7">
        <v>46</v>
      </c>
      <c r="N7">
        <v>42</v>
      </c>
      <c r="O7">
        <v>52</v>
      </c>
      <c r="P7">
        <v>90</v>
      </c>
      <c r="Q7">
        <v>37</v>
      </c>
      <c r="R7">
        <v>31</v>
      </c>
      <c r="S7">
        <v>56</v>
      </c>
      <c r="T7">
        <v>29</v>
      </c>
      <c r="U7">
        <v>78</v>
      </c>
      <c r="V7">
        <v>88</v>
      </c>
      <c r="W7">
        <v>67</v>
      </c>
      <c r="X7">
        <v>62</v>
      </c>
      <c r="Y7">
        <v>23</v>
      </c>
      <c r="Z7">
        <v>32</v>
      </c>
      <c r="AA7">
        <v>72</v>
      </c>
      <c r="AB7">
        <v>65</v>
      </c>
      <c r="AC7">
        <v>32</v>
      </c>
      <c r="AD7">
        <v>98</v>
      </c>
    </row>
    <row r="8" spans="1:30" ht="15" customHeight="1" x14ac:dyDescent="0.25">
      <c r="K8">
        <v>14</v>
      </c>
      <c r="L8">
        <v>69</v>
      </c>
      <c r="M8">
        <v>15</v>
      </c>
      <c r="N8">
        <v>73</v>
      </c>
      <c r="O8">
        <v>11</v>
      </c>
      <c r="P8">
        <v>75</v>
      </c>
      <c r="Q8">
        <v>77</v>
      </c>
      <c r="R8">
        <v>36</v>
      </c>
      <c r="S8">
        <v>66</v>
      </c>
      <c r="T8">
        <v>32</v>
      </c>
      <c r="U8">
        <v>97</v>
      </c>
      <c r="V8">
        <v>51</v>
      </c>
      <c r="W8">
        <v>41</v>
      </c>
      <c r="X8">
        <v>90</v>
      </c>
      <c r="Y8">
        <v>79</v>
      </c>
      <c r="Z8">
        <v>49</v>
      </c>
      <c r="AA8">
        <v>16</v>
      </c>
      <c r="AB8">
        <v>49</v>
      </c>
      <c r="AC8">
        <v>75</v>
      </c>
      <c r="AD8">
        <v>78</v>
      </c>
    </row>
    <row r="9" spans="1:30" ht="15" customHeight="1" x14ac:dyDescent="0.25">
      <c r="K9">
        <v>21</v>
      </c>
      <c r="L9">
        <v>80</v>
      </c>
      <c r="M9">
        <v>46</v>
      </c>
      <c r="N9">
        <v>93</v>
      </c>
      <c r="O9">
        <v>35</v>
      </c>
      <c r="P9">
        <v>95</v>
      </c>
      <c r="Q9">
        <v>35</v>
      </c>
      <c r="R9">
        <v>95</v>
      </c>
      <c r="S9">
        <v>27</v>
      </c>
      <c r="T9">
        <v>25</v>
      </c>
      <c r="U9">
        <v>39</v>
      </c>
      <c r="V9">
        <v>33</v>
      </c>
      <c r="W9">
        <v>93</v>
      </c>
      <c r="X9">
        <v>81</v>
      </c>
      <c r="Y9">
        <v>44</v>
      </c>
      <c r="Z9">
        <v>4</v>
      </c>
      <c r="AA9">
        <v>88</v>
      </c>
      <c r="AB9">
        <v>50</v>
      </c>
      <c r="AC9">
        <v>19</v>
      </c>
      <c r="AD9">
        <v>1</v>
      </c>
    </row>
    <row r="10" spans="1:30" ht="15" customHeight="1" x14ac:dyDescent="0.25">
      <c r="K10">
        <v>8</v>
      </c>
      <c r="L10">
        <v>74</v>
      </c>
      <c r="M10">
        <v>24</v>
      </c>
      <c r="N10">
        <v>77</v>
      </c>
      <c r="O10">
        <v>9</v>
      </c>
      <c r="P10">
        <v>92</v>
      </c>
      <c r="Q10">
        <v>46</v>
      </c>
      <c r="R10">
        <v>28</v>
      </c>
      <c r="S10">
        <v>100</v>
      </c>
      <c r="T10">
        <v>22</v>
      </c>
      <c r="U10">
        <v>31</v>
      </c>
      <c r="V10">
        <v>97</v>
      </c>
      <c r="W10">
        <v>78</v>
      </c>
      <c r="X10">
        <v>79</v>
      </c>
      <c r="Y10">
        <v>17</v>
      </c>
      <c r="Z10">
        <v>62</v>
      </c>
      <c r="AA10">
        <v>1</v>
      </c>
      <c r="AB10">
        <v>69</v>
      </c>
      <c r="AC10">
        <v>26</v>
      </c>
      <c r="AD10">
        <v>74</v>
      </c>
    </row>
    <row r="11" spans="1:30" ht="15" customHeight="1" x14ac:dyDescent="0.25">
      <c r="K11">
        <v>94</v>
      </c>
      <c r="L11">
        <v>33</v>
      </c>
      <c r="M11">
        <v>56</v>
      </c>
      <c r="N11">
        <v>88</v>
      </c>
      <c r="O11">
        <v>51</v>
      </c>
      <c r="P11">
        <v>73</v>
      </c>
      <c r="Q11">
        <v>22</v>
      </c>
      <c r="R11">
        <v>39</v>
      </c>
      <c r="S11">
        <v>93</v>
      </c>
      <c r="T11">
        <v>77</v>
      </c>
      <c r="U11">
        <v>39</v>
      </c>
      <c r="V11">
        <v>51</v>
      </c>
      <c r="W11">
        <v>75</v>
      </c>
      <c r="X11">
        <v>63</v>
      </c>
      <c r="Y11">
        <v>6</v>
      </c>
      <c r="Z11">
        <v>63</v>
      </c>
      <c r="AA11">
        <v>31</v>
      </c>
      <c r="AB11">
        <v>7</v>
      </c>
      <c r="AC11">
        <v>55</v>
      </c>
      <c r="AD11">
        <v>24</v>
      </c>
    </row>
    <row r="12" spans="1:30" ht="15" customHeight="1" x14ac:dyDescent="0.25">
      <c r="K12">
        <v>84</v>
      </c>
      <c r="L12">
        <v>17</v>
      </c>
      <c r="M12">
        <v>60</v>
      </c>
      <c r="N12">
        <v>87</v>
      </c>
      <c r="O12">
        <v>32</v>
      </c>
      <c r="P12">
        <v>46</v>
      </c>
      <c r="Q12">
        <v>100</v>
      </c>
      <c r="R12">
        <v>61</v>
      </c>
      <c r="S12">
        <v>83</v>
      </c>
      <c r="T12">
        <v>71</v>
      </c>
      <c r="U12">
        <v>93</v>
      </c>
      <c r="V12">
        <v>74</v>
      </c>
      <c r="W12">
        <v>34</v>
      </c>
      <c r="X12">
        <v>52</v>
      </c>
      <c r="Y12">
        <v>4</v>
      </c>
      <c r="Z12">
        <v>26</v>
      </c>
      <c r="AA12">
        <v>55</v>
      </c>
      <c r="AB12">
        <v>60</v>
      </c>
      <c r="AC12">
        <v>27</v>
      </c>
      <c r="AD12">
        <v>51</v>
      </c>
    </row>
    <row r="13" spans="1:30" ht="15" customHeight="1" x14ac:dyDescent="0.25">
      <c r="K13">
        <v>62</v>
      </c>
      <c r="L13">
        <v>79</v>
      </c>
      <c r="M13">
        <v>43</v>
      </c>
      <c r="N13">
        <v>80</v>
      </c>
      <c r="O13">
        <v>11</v>
      </c>
      <c r="P13">
        <v>9</v>
      </c>
      <c r="Q13">
        <v>24</v>
      </c>
      <c r="R13">
        <v>52</v>
      </c>
      <c r="S13">
        <v>22</v>
      </c>
      <c r="T13">
        <v>58</v>
      </c>
      <c r="U13">
        <v>80</v>
      </c>
      <c r="V13">
        <v>41</v>
      </c>
      <c r="W13">
        <v>93</v>
      </c>
      <c r="X13">
        <v>77</v>
      </c>
      <c r="Y13">
        <v>33</v>
      </c>
      <c r="Z13">
        <v>8</v>
      </c>
      <c r="AA13">
        <v>38</v>
      </c>
      <c r="AB13">
        <v>89</v>
      </c>
      <c r="AC13">
        <v>95</v>
      </c>
      <c r="AD13">
        <v>20</v>
      </c>
    </row>
    <row r="14" spans="1:30" ht="15" customHeight="1" x14ac:dyDescent="0.25">
      <c r="K14">
        <v>16</v>
      </c>
      <c r="L14">
        <v>29</v>
      </c>
      <c r="M14">
        <v>76</v>
      </c>
      <c r="N14">
        <v>6</v>
      </c>
      <c r="O14">
        <v>90</v>
      </c>
      <c r="P14">
        <v>32</v>
      </c>
      <c r="Q14">
        <v>40</v>
      </c>
      <c r="R14">
        <v>62</v>
      </c>
      <c r="S14">
        <v>94</v>
      </c>
      <c r="T14">
        <v>34</v>
      </c>
      <c r="U14">
        <v>34</v>
      </c>
      <c r="V14">
        <v>91</v>
      </c>
      <c r="W14">
        <v>57</v>
      </c>
      <c r="X14">
        <v>9</v>
      </c>
      <c r="Y14">
        <v>49</v>
      </c>
      <c r="Z14">
        <v>93</v>
      </c>
      <c r="AA14">
        <v>62</v>
      </c>
      <c r="AB14">
        <v>45</v>
      </c>
      <c r="AC14">
        <v>7</v>
      </c>
      <c r="AD14">
        <v>62</v>
      </c>
    </row>
    <row r="15" spans="1:30" ht="15" customHeight="1" x14ac:dyDescent="0.25">
      <c r="K15">
        <v>93</v>
      </c>
      <c r="L15">
        <v>54</v>
      </c>
      <c r="M15">
        <v>2</v>
      </c>
      <c r="N15">
        <v>11</v>
      </c>
      <c r="O15">
        <v>82</v>
      </c>
      <c r="P15">
        <v>33</v>
      </c>
      <c r="Q15">
        <v>18</v>
      </c>
      <c r="R15">
        <v>31</v>
      </c>
      <c r="S15">
        <v>42</v>
      </c>
      <c r="T15">
        <v>58</v>
      </c>
      <c r="U15">
        <v>13</v>
      </c>
      <c r="V15">
        <v>20</v>
      </c>
      <c r="W15">
        <v>20</v>
      </c>
      <c r="X15">
        <v>58</v>
      </c>
      <c r="Y15">
        <v>23</v>
      </c>
      <c r="Z15">
        <v>16</v>
      </c>
      <c r="AA15">
        <v>69</v>
      </c>
      <c r="AB15">
        <v>51</v>
      </c>
      <c r="AC15">
        <v>15</v>
      </c>
      <c r="AD15">
        <v>70</v>
      </c>
    </row>
    <row r="16" spans="1:30" ht="15" customHeight="1" x14ac:dyDescent="0.25">
      <c r="K16">
        <v>6</v>
      </c>
      <c r="L16">
        <v>39</v>
      </c>
      <c r="M16">
        <v>52</v>
      </c>
      <c r="N16">
        <v>66</v>
      </c>
      <c r="O16">
        <v>33</v>
      </c>
      <c r="P16">
        <v>2</v>
      </c>
      <c r="Q16">
        <v>23</v>
      </c>
      <c r="R16">
        <v>49</v>
      </c>
      <c r="S16">
        <v>87</v>
      </c>
      <c r="T16">
        <v>46</v>
      </c>
      <c r="U16">
        <v>75</v>
      </c>
      <c r="V16">
        <v>58</v>
      </c>
      <c r="W16">
        <v>95</v>
      </c>
      <c r="X16">
        <v>64</v>
      </c>
      <c r="Y16">
        <v>9</v>
      </c>
      <c r="Z16">
        <v>8</v>
      </c>
      <c r="AA16">
        <v>100</v>
      </c>
      <c r="AB16">
        <v>60</v>
      </c>
      <c r="AC16">
        <v>65</v>
      </c>
      <c r="AD16">
        <v>68</v>
      </c>
    </row>
    <row r="17" spans="2:30" ht="15" customHeight="1" x14ac:dyDescent="0.25">
      <c r="K17">
        <v>28</v>
      </c>
      <c r="L17">
        <v>91</v>
      </c>
      <c r="M17">
        <v>57</v>
      </c>
      <c r="N17">
        <v>78</v>
      </c>
      <c r="O17">
        <v>29</v>
      </c>
      <c r="P17">
        <v>82</v>
      </c>
      <c r="Q17">
        <v>24</v>
      </c>
      <c r="R17">
        <v>88</v>
      </c>
      <c r="S17">
        <v>45</v>
      </c>
      <c r="T17">
        <v>3</v>
      </c>
      <c r="U17">
        <v>30</v>
      </c>
      <c r="V17">
        <v>36</v>
      </c>
      <c r="W17">
        <v>90</v>
      </c>
      <c r="X17">
        <v>61</v>
      </c>
      <c r="Y17">
        <v>40</v>
      </c>
      <c r="Z17">
        <v>12</v>
      </c>
      <c r="AA17">
        <v>19</v>
      </c>
      <c r="AB17">
        <v>89</v>
      </c>
      <c r="AC17">
        <v>39</v>
      </c>
      <c r="AD17">
        <v>34</v>
      </c>
    </row>
    <row r="18" spans="2:30" ht="15" customHeight="1" x14ac:dyDescent="0.25">
      <c r="K18">
        <v>66</v>
      </c>
      <c r="L18">
        <v>28</v>
      </c>
      <c r="M18">
        <v>57</v>
      </c>
      <c r="N18">
        <v>51</v>
      </c>
      <c r="O18">
        <v>87</v>
      </c>
      <c r="P18">
        <v>44</v>
      </c>
      <c r="Q18">
        <v>99</v>
      </c>
      <c r="R18">
        <v>18</v>
      </c>
      <c r="S18">
        <v>32</v>
      </c>
      <c r="T18">
        <v>34</v>
      </c>
      <c r="U18">
        <v>71</v>
      </c>
      <c r="V18">
        <v>54</v>
      </c>
      <c r="W18">
        <v>65</v>
      </c>
      <c r="X18">
        <v>39</v>
      </c>
      <c r="Y18">
        <v>72</v>
      </c>
      <c r="Z18">
        <v>94</v>
      </c>
      <c r="AA18">
        <v>59</v>
      </c>
      <c r="AB18">
        <v>47</v>
      </c>
      <c r="AC18">
        <v>24</v>
      </c>
      <c r="AD18">
        <v>86</v>
      </c>
    </row>
    <row r="19" spans="2:30" ht="15" customHeight="1" x14ac:dyDescent="0.25">
      <c r="K19">
        <v>56</v>
      </c>
      <c r="L19">
        <v>100</v>
      </c>
      <c r="M19">
        <v>36</v>
      </c>
      <c r="N19">
        <v>48</v>
      </c>
      <c r="O19">
        <v>46</v>
      </c>
      <c r="P19">
        <v>60</v>
      </c>
      <c r="Q19">
        <v>71</v>
      </c>
      <c r="R19">
        <v>33</v>
      </c>
      <c r="S19">
        <v>30</v>
      </c>
      <c r="T19">
        <v>26</v>
      </c>
      <c r="U19">
        <v>38</v>
      </c>
      <c r="V19">
        <v>78</v>
      </c>
      <c r="W19">
        <v>44</v>
      </c>
      <c r="X19">
        <v>4</v>
      </c>
      <c r="Y19">
        <v>59</v>
      </c>
      <c r="Z19">
        <v>90</v>
      </c>
      <c r="AA19">
        <v>43</v>
      </c>
      <c r="AB19">
        <v>100</v>
      </c>
      <c r="AC19">
        <v>9</v>
      </c>
      <c r="AD19">
        <v>70</v>
      </c>
    </row>
    <row r="20" spans="2:30" ht="15" customHeight="1" x14ac:dyDescent="0.25">
      <c r="K20">
        <v>3</v>
      </c>
      <c r="L20">
        <v>34</v>
      </c>
      <c r="M20">
        <v>87</v>
      </c>
      <c r="N20">
        <v>45</v>
      </c>
      <c r="O20">
        <v>45</v>
      </c>
      <c r="P20">
        <v>76</v>
      </c>
      <c r="Q20">
        <v>85</v>
      </c>
      <c r="R20">
        <v>86</v>
      </c>
      <c r="S20">
        <v>28</v>
      </c>
      <c r="T20">
        <v>100</v>
      </c>
      <c r="U20">
        <v>70</v>
      </c>
      <c r="V20">
        <v>72</v>
      </c>
      <c r="W20">
        <v>45</v>
      </c>
      <c r="X20">
        <v>7</v>
      </c>
      <c r="Y20">
        <v>49</v>
      </c>
      <c r="Z20">
        <v>10</v>
      </c>
      <c r="AA20">
        <v>21</v>
      </c>
      <c r="AB20">
        <v>27</v>
      </c>
      <c r="AC20">
        <v>54</v>
      </c>
      <c r="AD20">
        <v>43</v>
      </c>
    </row>
    <row r="21" spans="2:30" ht="15" customHeight="1" x14ac:dyDescent="0.25">
      <c r="K21">
        <v>33</v>
      </c>
      <c r="L21">
        <v>13</v>
      </c>
      <c r="M21">
        <v>50</v>
      </c>
      <c r="N21">
        <v>83</v>
      </c>
      <c r="O21">
        <v>53</v>
      </c>
      <c r="P21">
        <v>20</v>
      </c>
      <c r="Q21">
        <v>83</v>
      </c>
      <c r="R21">
        <v>13</v>
      </c>
      <c r="S21">
        <v>7</v>
      </c>
      <c r="T21">
        <v>27</v>
      </c>
      <c r="U21">
        <v>92</v>
      </c>
      <c r="V21">
        <v>43</v>
      </c>
      <c r="W21">
        <v>19</v>
      </c>
      <c r="X21">
        <v>59</v>
      </c>
      <c r="Y21">
        <v>8</v>
      </c>
      <c r="Z21">
        <v>91</v>
      </c>
      <c r="AA21">
        <v>55</v>
      </c>
      <c r="AB21">
        <v>42</v>
      </c>
      <c r="AC21">
        <v>23</v>
      </c>
      <c r="AD21">
        <v>11</v>
      </c>
    </row>
    <row r="22" spans="2:30" ht="15" customHeight="1" x14ac:dyDescent="0.25">
      <c r="K22">
        <v>34</v>
      </c>
      <c r="L22">
        <v>55</v>
      </c>
      <c r="M22">
        <v>3</v>
      </c>
      <c r="N22">
        <v>9</v>
      </c>
      <c r="O22">
        <v>67</v>
      </c>
      <c r="P22">
        <v>99</v>
      </c>
      <c r="Q22">
        <v>25</v>
      </c>
      <c r="R22">
        <v>33</v>
      </c>
      <c r="S22">
        <v>93</v>
      </c>
      <c r="T22">
        <v>18</v>
      </c>
      <c r="U22">
        <v>92</v>
      </c>
      <c r="V22">
        <v>16</v>
      </c>
      <c r="W22">
        <v>9</v>
      </c>
      <c r="X22">
        <v>95</v>
      </c>
      <c r="Y22">
        <v>61</v>
      </c>
      <c r="Z22">
        <v>27</v>
      </c>
      <c r="AA22">
        <v>11</v>
      </c>
      <c r="AB22">
        <v>5</v>
      </c>
      <c r="AC22">
        <v>36</v>
      </c>
      <c r="AD22">
        <v>4</v>
      </c>
    </row>
    <row r="23" spans="2:30" ht="15" customHeight="1" x14ac:dyDescent="0.25">
      <c r="K23">
        <v>80</v>
      </c>
      <c r="L23">
        <v>45</v>
      </c>
      <c r="M23">
        <v>89</v>
      </c>
      <c r="N23">
        <v>83</v>
      </c>
      <c r="O23">
        <v>23</v>
      </c>
      <c r="P23">
        <v>31</v>
      </c>
      <c r="Q23">
        <v>12</v>
      </c>
      <c r="R23">
        <v>14</v>
      </c>
      <c r="S23">
        <v>27</v>
      </c>
      <c r="T23">
        <v>75</v>
      </c>
      <c r="U23">
        <v>89</v>
      </c>
      <c r="V23">
        <v>99</v>
      </c>
      <c r="W23">
        <v>9</v>
      </c>
      <c r="X23">
        <v>46</v>
      </c>
      <c r="Y23">
        <v>3</v>
      </c>
      <c r="Z23">
        <v>51</v>
      </c>
      <c r="AA23">
        <v>38</v>
      </c>
      <c r="AB23">
        <v>24</v>
      </c>
      <c r="AC23">
        <v>33</v>
      </c>
      <c r="AD23">
        <v>63</v>
      </c>
    </row>
    <row r="24" spans="2:30" ht="15" customHeight="1" x14ac:dyDescent="0.25">
      <c r="K24">
        <v>53</v>
      </c>
      <c r="L24">
        <v>96</v>
      </c>
      <c r="M24">
        <v>54</v>
      </c>
      <c r="N24">
        <v>41</v>
      </c>
      <c r="O24">
        <v>100</v>
      </c>
      <c r="P24">
        <v>1</v>
      </c>
      <c r="Q24">
        <v>28</v>
      </c>
      <c r="R24">
        <v>21</v>
      </c>
      <c r="S24">
        <v>29</v>
      </c>
      <c r="T24">
        <v>68</v>
      </c>
      <c r="U24">
        <v>76</v>
      </c>
      <c r="V24">
        <v>44</v>
      </c>
      <c r="W24">
        <v>97</v>
      </c>
      <c r="X24">
        <v>68</v>
      </c>
      <c r="Y24">
        <v>7</v>
      </c>
      <c r="Z24">
        <v>19</v>
      </c>
      <c r="AA24">
        <v>6</v>
      </c>
      <c r="AB24">
        <v>5</v>
      </c>
      <c r="AC24">
        <v>58</v>
      </c>
      <c r="AD24">
        <v>66</v>
      </c>
    </row>
    <row r="25" spans="2:30" ht="15" customHeight="1" x14ac:dyDescent="0.25">
      <c r="B25" s="32"/>
      <c r="K25">
        <v>77</v>
      </c>
      <c r="L25">
        <v>57</v>
      </c>
      <c r="M25">
        <v>38</v>
      </c>
      <c r="N25">
        <v>52</v>
      </c>
      <c r="O25">
        <v>44</v>
      </c>
      <c r="P25">
        <v>94</v>
      </c>
      <c r="Q25">
        <v>46</v>
      </c>
      <c r="R25">
        <v>72</v>
      </c>
      <c r="S25">
        <v>50</v>
      </c>
      <c r="T25">
        <v>83</v>
      </c>
      <c r="U25">
        <v>56</v>
      </c>
      <c r="V25">
        <v>12</v>
      </c>
      <c r="W25">
        <v>29</v>
      </c>
      <c r="X25">
        <v>60</v>
      </c>
      <c r="Y25">
        <v>65</v>
      </c>
      <c r="Z25">
        <v>93</v>
      </c>
      <c r="AA25">
        <v>60</v>
      </c>
      <c r="AB25">
        <v>21</v>
      </c>
      <c r="AC25">
        <v>8</v>
      </c>
      <c r="AD25">
        <v>47</v>
      </c>
    </row>
    <row r="26" spans="2:30" ht="15" customHeight="1" x14ac:dyDescent="0.25">
      <c r="K26">
        <v>64</v>
      </c>
      <c r="L26">
        <v>86</v>
      </c>
      <c r="M26">
        <v>26</v>
      </c>
      <c r="N26">
        <v>30</v>
      </c>
      <c r="O26">
        <v>35</v>
      </c>
      <c r="P26">
        <v>69</v>
      </c>
      <c r="Q26">
        <v>52</v>
      </c>
      <c r="R26">
        <v>28</v>
      </c>
      <c r="S26">
        <v>48</v>
      </c>
      <c r="T26">
        <v>27</v>
      </c>
      <c r="U26">
        <v>67</v>
      </c>
      <c r="V26">
        <v>62</v>
      </c>
      <c r="W26">
        <v>52</v>
      </c>
      <c r="X26">
        <v>39</v>
      </c>
      <c r="Y26">
        <v>46</v>
      </c>
      <c r="Z26">
        <v>20</v>
      </c>
      <c r="AA26">
        <v>82</v>
      </c>
      <c r="AB26">
        <v>66</v>
      </c>
      <c r="AC26">
        <v>58</v>
      </c>
      <c r="AD26">
        <v>1</v>
      </c>
    </row>
    <row r="27" spans="2:30" ht="15" customHeight="1" x14ac:dyDescent="0.25">
      <c r="K27">
        <v>39</v>
      </c>
      <c r="L27">
        <v>28</v>
      </c>
      <c r="M27">
        <v>43</v>
      </c>
      <c r="N27">
        <v>41</v>
      </c>
      <c r="O27">
        <v>27</v>
      </c>
      <c r="P27">
        <v>86</v>
      </c>
      <c r="Q27">
        <v>76</v>
      </c>
      <c r="R27">
        <v>44</v>
      </c>
      <c r="S27">
        <v>12</v>
      </c>
      <c r="T27">
        <v>47</v>
      </c>
      <c r="U27">
        <v>79</v>
      </c>
      <c r="V27">
        <v>46</v>
      </c>
      <c r="W27">
        <v>32</v>
      </c>
      <c r="X27">
        <v>58</v>
      </c>
      <c r="Y27">
        <v>36</v>
      </c>
      <c r="Z27">
        <v>71</v>
      </c>
      <c r="AA27">
        <v>83</v>
      </c>
      <c r="AB27">
        <v>52</v>
      </c>
      <c r="AC27">
        <v>40</v>
      </c>
      <c r="AD27">
        <v>39</v>
      </c>
    </row>
    <row r="28" spans="2:30" ht="15" customHeight="1" x14ac:dyDescent="0.25">
      <c r="C28" s="49"/>
      <c r="K28">
        <v>75</v>
      </c>
      <c r="L28">
        <v>97</v>
      </c>
      <c r="M28">
        <v>99</v>
      </c>
      <c r="N28">
        <v>71</v>
      </c>
      <c r="O28">
        <v>66</v>
      </c>
      <c r="P28">
        <v>63</v>
      </c>
      <c r="Q28">
        <v>42</v>
      </c>
      <c r="R28">
        <v>63</v>
      </c>
      <c r="S28">
        <v>15</v>
      </c>
      <c r="T28">
        <v>91</v>
      </c>
      <c r="U28">
        <v>40</v>
      </c>
      <c r="V28">
        <v>1</v>
      </c>
      <c r="W28">
        <v>68</v>
      </c>
      <c r="X28">
        <v>95</v>
      </c>
      <c r="Y28">
        <v>2</v>
      </c>
      <c r="Z28">
        <v>61</v>
      </c>
      <c r="AA28">
        <v>97</v>
      </c>
      <c r="AB28">
        <v>54</v>
      </c>
      <c r="AC28">
        <v>39</v>
      </c>
      <c r="AD28">
        <v>61</v>
      </c>
    </row>
    <row r="29" spans="2:30" ht="15" customHeight="1" x14ac:dyDescent="0.25">
      <c r="K29">
        <v>58</v>
      </c>
      <c r="L29">
        <v>14</v>
      </c>
      <c r="M29">
        <v>66</v>
      </c>
      <c r="N29">
        <v>95</v>
      </c>
      <c r="O29">
        <v>35</v>
      </c>
      <c r="P29">
        <v>18</v>
      </c>
      <c r="Q29">
        <v>41</v>
      </c>
      <c r="R29">
        <v>32</v>
      </c>
      <c r="S29">
        <v>29</v>
      </c>
      <c r="T29">
        <v>35</v>
      </c>
      <c r="U29">
        <v>46</v>
      </c>
      <c r="V29">
        <v>96</v>
      </c>
      <c r="W29">
        <v>80</v>
      </c>
      <c r="X29">
        <v>77</v>
      </c>
      <c r="Y29">
        <v>31</v>
      </c>
      <c r="Z29">
        <v>34</v>
      </c>
      <c r="AA29">
        <v>12</v>
      </c>
      <c r="AB29">
        <v>49</v>
      </c>
      <c r="AC29">
        <v>70</v>
      </c>
      <c r="AD29">
        <v>96</v>
      </c>
    </row>
    <row r="30" spans="2:30" ht="15" customHeight="1" x14ac:dyDescent="0.25">
      <c r="K30">
        <v>56</v>
      </c>
      <c r="L30">
        <v>58</v>
      </c>
      <c r="M30">
        <v>57</v>
      </c>
      <c r="N30">
        <v>81</v>
      </c>
      <c r="O30">
        <v>48</v>
      </c>
      <c r="P30">
        <v>63</v>
      </c>
      <c r="Q30">
        <v>27</v>
      </c>
      <c r="R30">
        <v>54</v>
      </c>
      <c r="S30">
        <v>97</v>
      </c>
      <c r="T30">
        <v>81</v>
      </c>
      <c r="U30">
        <v>34</v>
      </c>
      <c r="V30">
        <v>12</v>
      </c>
      <c r="W30">
        <v>85</v>
      </c>
      <c r="X30">
        <v>9</v>
      </c>
      <c r="Y30">
        <v>66</v>
      </c>
      <c r="Z30">
        <v>69</v>
      </c>
      <c r="AA30">
        <v>72</v>
      </c>
      <c r="AB30">
        <v>40</v>
      </c>
      <c r="AC30">
        <v>83</v>
      </c>
      <c r="AD30">
        <v>90</v>
      </c>
    </row>
    <row r="31" spans="2:30" ht="15" customHeight="1" x14ac:dyDescent="0.25">
      <c r="K31">
        <v>5</v>
      </c>
      <c r="L31">
        <v>99</v>
      </c>
      <c r="M31">
        <v>11</v>
      </c>
      <c r="N31">
        <v>59</v>
      </c>
      <c r="O31">
        <v>7</v>
      </c>
      <c r="P31">
        <v>8</v>
      </c>
      <c r="Q31">
        <v>84</v>
      </c>
      <c r="R31">
        <v>56</v>
      </c>
      <c r="S31">
        <v>76</v>
      </c>
      <c r="T31">
        <v>54</v>
      </c>
      <c r="U31">
        <v>23</v>
      </c>
      <c r="V31">
        <v>33</v>
      </c>
      <c r="W31">
        <v>77</v>
      </c>
      <c r="X31">
        <v>7</v>
      </c>
      <c r="Y31">
        <v>2</v>
      </c>
      <c r="Z31">
        <v>2</v>
      </c>
      <c r="AA31">
        <v>19</v>
      </c>
      <c r="AB31">
        <v>80</v>
      </c>
      <c r="AC31">
        <v>23</v>
      </c>
      <c r="AD31">
        <v>27</v>
      </c>
    </row>
    <row r="32" spans="2:30" ht="15" customHeight="1" x14ac:dyDescent="0.25">
      <c r="K32">
        <v>80</v>
      </c>
      <c r="L32">
        <v>67</v>
      </c>
      <c r="M32">
        <v>47</v>
      </c>
      <c r="N32">
        <v>99</v>
      </c>
      <c r="O32">
        <v>77</v>
      </c>
      <c r="P32">
        <v>50</v>
      </c>
      <c r="Q32">
        <v>42</v>
      </c>
      <c r="R32">
        <v>90</v>
      </c>
      <c r="S32">
        <v>92</v>
      </c>
      <c r="T32">
        <v>86</v>
      </c>
      <c r="U32">
        <v>59</v>
      </c>
      <c r="V32">
        <v>59</v>
      </c>
      <c r="W32">
        <v>94</v>
      </c>
      <c r="X32">
        <v>24</v>
      </c>
      <c r="Y32">
        <v>17</v>
      </c>
      <c r="Z32">
        <v>90</v>
      </c>
      <c r="AA32">
        <v>11</v>
      </c>
      <c r="AB32">
        <v>46</v>
      </c>
      <c r="AC32">
        <v>62</v>
      </c>
      <c r="AD32">
        <v>32</v>
      </c>
    </row>
    <row r="33" spans="2:30" ht="15" customHeight="1" x14ac:dyDescent="0.25">
      <c r="K33">
        <v>6</v>
      </c>
      <c r="L33">
        <v>22</v>
      </c>
      <c r="M33">
        <v>30</v>
      </c>
      <c r="N33">
        <v>3</v>
      </c>
      <c r="O33">
        <v>40</v>
      </c>
      <c r="P33">
        <v>19</v>
      </c>
      <c r="Q33">
        <v>67</v>
      </c>
      <c r="R33">
        <v>32</v>
      </c>
      <c r="S33">
        <v>57</v>
      </c>
      <c r="T33">
        <v>49</v>
      </c>
      <c r="U33">
        <v>8</v>
      </c>
      <c r="V33">
        <v>63</v>
      </c>
      <c r="W33">
        <v>64</v>
      </c>
      <c r="X33">
        <v>10</v>
      </c>
      <c r="Y33">
        <v>34</v>
      </c>
      <c r="Z33">
        <v>41</v>
      </c>
      <c r="AA33">
        <v>80</v>
      </c>
      <c r="AB33">
        <v>87</v>
      </c>
      <c r="AC33">
        <v>45</v>
      </c>
      <c r="AD33">
        <v>58</v>
      </c>
    </row>
    <row r="34" spans="2:30" ht="15" customHeight="1" x14ac:dyDescent="0.25">
      <c r="K34">
        <v>52</v>
      </c>
      <c r="L34">
        <v>100</v>
      </c>
      <c r="M34">
        <v>67</v>
      </c>
      <c r="N34">
        <v>91</v>
      </c>
      <c r="O34">
        <v>27</v>
      </c>
      <c r="P34">
        <v>59</v>
      </c>
      <c r="Q34">
        <v>11</v>
      </c>
      <c r="R34">
        <v>72</v>
      </c>
      <c r="S34">
        <v>12</v>
      </c>
      <c r="T34">
        <v>79</v>
      </c>
      <c r="U34">
        <v>9</v>
      </c>
      <c r="V34">
        <v>27</v>
      </c>
      <c r="W34">
        <v>31</v>
      </c>
      <c r="X34">
        <v>20</v>
      </c>
      <c r="Y34">
        <v>25</v>
      </c>
      <c r="Z34">
        <v>54</v>
      </c>
      <c r="AA34">
        <v>5</v>
      </c>
      <c r="AB34">
        <v>13</v>
      </c>
      <c r="AC34">
        <v>91</v>
      </c>
      <c r="AD34">
        <v>100</v>
      </c>
    </row>
    <row r="35" spans="2:30" ht="15" customHeight="1" x14ac:dyDescent="0.25">
      <c r="K35">
        <v>83</v>
      </c>
      <c r="L35">
        <v>32</v>
      </c>
      <c r="M35">
        <v>19</v>
      </c>
      <c r="N35">
        <v>90</v>
      </c>
      <c r="O35">
        <v>44</v>
      </c>
      <c r="P35">
        <v>22</v>
      </c>
      <c r="Q35">
        <v>100</v>
      </c>
      <c r="R35">
        <v>11</v>
      </c>
      <c r="S35">
        <v>18</v>
      </c>
      <c r="T35">
        <v>68</v>
      </c>
      <c r="U35">
        <v>91</v>
      </c>
      <c r="V35">
        <v>99</v>
      </c>
      <c r="W35">
        <v>41</v>
      </c>
      <c r="X35">
        <v>92</v>
      </c>
      <c r="Y35">
        <v>91</v>
      </c>
      <c r="Z35">
        <v>19</v>
      </c>
      <c r="AA35">
        <v>30</v>
      </c>
      <c r="AB35">
        <v>18</v>
      </c>
      <c r="AC35">
        <v>86</v>
      </c>
      <c r="AD35">
        <v>8</v>
      </c>
    </row>
    <row r="36" spans="2:30" ht="15" customHeight="1" x14ac:dyDescent="0.25">
      <c r="K36">
        <v>8</v>
      </c>
      <c r="L36">
        <v>51</v>
      </c>
      <c r="M36">
        <v>93</v>
      </c>
      <c r="N36">
        <v>30</v>
      </c>
      <c r="O36">
        <v>28</v>
      </c>
      <c r="P36">
        <v>55</v>
      </c>
      <c r="Q36">
        <v>97</v>
      </c>
      <c r="R36">
        <v>60</v>
      </c>
      <c r="S36">
        <v>46</v>
      </c>
      <c r="T36">
        <v>59</v>
      </c>
      <c r="U36">
        <v>77</v>
      </c>
      <c r="V36">
        <v>45</v>
      </c>
      <c r="W36">
        <v>7</v>
      </c>
      <c r="X36">
        <v>12</v>
      </c>
      <c r="Y36">
        <v>6</v>
      </c>
      <c r="Z36">
        <v>57</v>
      </c>
      <c r="AA36">
        <v>47</v>
      </c>
      <c r="AB36">
        <v>28</v>
      </c>
      <c r="AC36">
        <v>83</v>
      </c>
      <c r="AD36">
        <v>98</v>
      </c>
    </row>
    <row r="37" spans="2:30" ht="15" customHeight="1" x14ac:dyDescent="0.25">
      <c r="K37">
        <v>55</v>
      </c>
      <c r="L37">
        <v>21</v>
      </c>
      <c r="M37">
        <v>30</v>
      </c>
      <c r="N37">
        <v>49</v>
      </c>
      <c r="O37">
        <v>5</v>
      </c>
      <c r="P37">
        <v>26</v>
      </c>
      <c r="Q37">
        <v>1</v>
      </c>
      <c r="R37">
        <v>16</v>
      </c>
      <c r="S37">
        <v>86</v>
      </c>
      <c r="T37">
        <v>85</v>
      </c>
      <c r="U37">
        <v>86</v>
      </c>
      <c r="V37">
        <v>100</v>
      </c>
      <c r="W37">
        <v>90</v>
      </c>
      <c r="X37">
        <v>83</v>
      </c>
      <c r="Y37">
        <v>1</v>
      </c>
      <c r="Z37">
        <v>63</v>
      </c>
      <c r="AA37">
        <v>61</v>
      </c>
      <c r="AB37">
        <v>64</v>
      </c>
      <c r="AC37">
        <v>84</v>
      </c>
      <c r="AD37">
        <v>67</v>
      </c>
    </row>
    <row r="38" spans="2:30" ht="15" customHeight="1" x14ac:dyDescent="0.25">
      <c r="K38">
        <v>51</v>
      </c>
      <c r="L38">
        <v>88</v>
      </c>
      <c r="M38">
        <v>93</v>
      </c>
      <c r="N38">
        <v>61</v>
      </c>
      <c r="O38">
        <v>96</v>
      </c>
      <c r="P38">
        <v>88</v>
      </c>
      <c r="Q38">
        <v>59</v>
      </c>
      <c r="R38">
        <v>68</v>
      </c>
      <c r="S38">
        <v>44</v>
      </c>
      <c r="T38">
        <v>95</v>
      </c>
      <c r="U38">
        <v>13</v>
      </c>
      <c r="V38">
        <v>18</v>
      </c>
      <c r="W38">
        <v>81</v>
      </c>
      <c r="X38">
        <v>23</v>
      </c>
      <c r="Y38">
        <v>31</v>
      </c>
      <c r="Z38">
        <v>28</v>
      </c>
      <c r="AA38">
        <v>35</v>
      </c>
      <c r="AB38">
        <v>80</v>
      </c>
      <c r="AC38">
        <v>70</v>
      </c>
      <c r="AD38">
        <v>59</v>
      </c>
    </row>
    <row r="39" spans="2:30" ht="15" customHeight="1" x14ac:dyDescent="0.25">
      <c r="K39">
        <v>39</v>
      </c>
      <c r="L39">
        <v>97</v>
      </c>
      <c r="M39">
        <v>37</v>
      </c>
      <c r="N39">
        <v>14</v>
      </c>
      <c r="O39">
        <v>25</v>
      </c>
      <c r="P39">
        <v>17</v>
      </c>
      <c r="Q39">
        <v>44</v>
      </c>
      <c r="R39">
        <v>69</v>
      </c>
      <c r="S39">
        <v>92</v>
      </c>
      <c r="T39">
        <v>16</v>
      </c>
      <c r="U39">
        <v>86</v>
      </c>
      <c r="V39">
        <v>68</v>
      </c>
      <c r="W39">
        <v>83</v>
      </c>
      <c r="X39">
        <v>22</v>
      </c>
      <c r="Y39">
        <v>89</v>
      </c>
      <c r="Z39">
        <v>64</v>
      </c>
      <c r="AA39">
        <v>80</v>
      </c>
      <c r="AB39">
        <v>60</v>
      </c>
      <c r="AC39">
        <v>12</v>
      </c>
      <c r="AD39">
        <v>26</v>
      </c>
    </row>
    <row r="40" spans="2:30" ht="15" customHeight="1" x14ac:dyDescent="0.25">
      <c r="K40">
        <v>50</v>
      </c>
      <c r="L40">
        <v>80</v>
      </c>
      <c r="M40">
        <v>41</v>
      </c>
      <c r="N40">
        <v>96</v>
      </c>
      <c r="O40">
        <v>76</v>
      </c>
      <c r="P40">
        <v>49</v>
      </c>
      <c r="Q40">
        <v>43</v>
      </c>
      <c r="R40">
        <v>27</v>
      </c>
      <c r="S40">
        <v>73</v>
      </c>
      <c r="T40">
        <v>88</v>
      </c>
      <c r="U40">
        <v>11</v>
      </c>
      <c r="V40">
        <v>79</v>
      </c>
      <c r="W40">
        <v>6</v>
      </c>
      <c r="X40">
        <v>16</v>
      </c>
      <c r="Y40">
        <v>40</v>
      </c>
      <c r="Z40">
        <v>73</v>
      </c>
      <c r="AA40">
        <v>91</v>
      </c>
      <c r="AB40">
        <v>36</v>
      </c>
      <c r="AC40">
        <v>4</v>
      </c>
      <c r="AD40">
        <v>86</v>
      </c>
    </row>
    <row r="41" spans="2:30" ht="15" customHeight="1" x14ac:dyDescent="0.25">
      <c r="K41">
        <v>42</v>
      </c>
      <c r="L41">
        <v>73</v>
      </c>
      <c r="M41">
        <v>4</v>
      </c>
      <c r="N41">
        <v>25</v>
      </c>
      <c r="O41">
        <v>21</v>
      </c>
      <c r="P41">
        <v>30</v>
      </c>
      <c r="Q41">
        <v>74</v>
      </c>
      <c r="R41">
        <v>44</v>
      </c>
      <c r="S41">
        <v>68</v>
      </c>
      <c r="T41">
        <v>36</v>
      </c>
      <c r="U41">
        <v>69</v>
      </c>
      <c r="V41">
        <v>98</v>
      </c>
      <c r="W41">
        <v>35</v>
      </c>
      <c r="X41">
        <v>16</v>
      </c>
      <c r="Y41">
        <v>18</v>
      </c>
      <c r="Z41">
        <v>54</v>
      </c>
      <c r="AA41">
        <v>88</v>
      </c>
      <c r="AB41">
        <v>24</v>
      </c>
      <c r="AC41">
        <v>57</v>
      </c>
      <c r="AD41">
        <v>41</v>
      </c>
    </row>
    <row r="42" spans="2:30" ht="15" customHeight="1" x14ac:dyDescent="0.25">
      <c r="K42">
        <v>48</v>
      </c>
      <c r="L42">
        <v>60</v>
      </c>
      <c r="M42">
        <v>26</v>
      </c>
      <c r="N42">
        <v>34</v>
      </c>
      <c r="O42">
        <v>87</v>
      </c>
      <c r="P42">
        <v>79</v>
      </c>
      <c r="Q42">
        <v>62</v>
      </c>
      <c r="R42">
        <v>96</v>
      </c>
      <c r="S42">
        <v>39</v>
      </c>
      <c r="T42">
        <v>45</v>
      </c>
      <c r="U42">
        <v>13</v>
      </c>
      <c r="V42">
        <v>91</v>
      </c>
      <c r="W42">
        <v>85</v>
      </c>
      <c r="X42">
        <v>3</v>
      </c>
      <c r="Y42">
        <v>47</v>
      </c>
      <c r="Z42">
        <v>50</v>
      </c>
      <c r="AA42">
        <v>2</v>
      </c>
      <c r="AB42">
        <v>16</v>
      </c>
      <c r="AC42">
        <v>61</v>
      </c>
      <c r="AD42">
        <v>94</v>
      </c>
    </row>
    <row r="43" spans="2:30" ht="15" customHeight="1" x14ac:dyDescent="0.25">
      <c r="K43">
        <v>54</v>
      </c>
      <c r="L43">
        <v>12</v>
      </c>
      <c r="M43">
        <v>31</v>
      </c>
      <c r="N43">
        <v>66</v>
      </c>
      <c r="O43">
        <v>87</v>
      </c>
      <c r="P43">
        <v>68</v>
      </c>
      <c r="Q43">
        <v>48</v>
      </c>
      <c r="R43">
        <v>34</v>
      </c>
      <c r="S43">
        <v>46</v>
      </c>
      <c r="T43">
        <v>29</v>
      </c>
      <c r="U43">
        <v>50</v>
      </c>
      <c r="V43">
        <v>88</v>
      </c>
      <c r="W43">
        <v>14</v>
      </c>
      <c r="X43">
        <v>43</v>
      </c>
      <c r="Y43">
        <v>47</v>
      </c>
      <c r="Z43">
        <v>47</v>
      </c>
      <c r="AA43">
        <v>90</v>
      </c>
      <c r="AB43">
        <v>15</v>
      </c>
      <c r="AC43">
        <v>46</v>
      </c>
      <c r="AD43">
        <v>73</v>
      </c>
    </row>
    <row r="44" spans="2:30" ht="15" customHeight="1" x14ac:dyDescent="0.25">
      <c r="K44">
        <v>15</v>
      </c>
      <c r="L44">
        <v>63</v>
      </c>
      <c r="M44">
        <v>54</v>
      </c>
      <c r="N44">
        <v>42</v>
      </c>
      <c r="O44">
        <v>15</v>
      </c>
      <c r="P44">
        <v>32</v>
      </c>
      <c r="Q44">
        <v>73</v>
      </c>
      <c r="R44">
        <v>11</v>
      </c>
      <c r="S44">
        <v>91</v>
      </c>
      <c r="T44">
        <v>96</v>
      </c>
      <c r="U44">
        <v>14</v>
      </c>
      <c r="V44">
        <v>29</v>
      </c>
      <c r="W44">
        <v>64</v>
      </c>
      <c r="X44">
        <v>78</v>
      </c>
      <c r="Y44">
        <v>57</v>
      </c>
      <c r="Z44">
        <v>91</v>
      </c>
      <c r="AA44">
        <v>27</v>
      </c>
      <c r="AB44">
        <v>89</v>
      </c>
      <c r="AC44">
        <v>65</v>
      </c>
      <c r="AD44">
        <v>24</v>
      </c>
    </row>
    <row r="45" spans="2:30" ht="15" customHeight="1" x14ac:dyDescent="0.25">
      <c r="K45">
        <v>28</v>
      </c>
      <c r="L45">
        <v>41</v>
      </c>
      <c r="M45">
        <v>18</v>
      </c>
      <c r="N45">
        <v>72</v>
      </c>
      <c r="O45">
        <v>18</v>
      </c>
      <c r="P45">
        <v>36</v>
      </c>
      <c r="Q45">
        <v>54</v>
      </c>
      <c r="R45">
        <v>96</v>
      </c>
      <c r="S45">
        <v>3</v>
      </c>
      <c r="T45">
        <v>50</v>
      </c>
      <c r="U45">
        <v>58</v>
      </c>
      <c r="V45">
        <v>89</v>
      </c>
      <c r="W45">
        <v>69</v>
      </c>
      <c r="X45">
        <v>40</v>
      </c>
      <c r="Y45">
        <v>42</v>
      </c>
      <c r="Z45">
        <v>5</v>
      </c>
      <c r="AA45">
        <v>10</v>
      </c>
      <c r="AB45">
        <v>90</v>
      </c>
      <c r="AC45">
        <v>97</v>
      </c>
      <c r="AD45">
        <v>7</v>
      </c>
    </row>
    <row r="46" spans="2:30" ht="15" customHeight="1" x14ac:dyDescent="0.25">
      <c r="K46">
        <v>28</v>
      </c>
      <c r="L46">
        <v>15</v>
      </c>
      <c r="M46">
        <v>100</v>
      </c>
      <c r="N46">
        <v>28</v>
      </c>
      <c r="O46">
        <v>4</v>
      </c>
      <c r="P46">
        <v>9</v>
      </c>
      <c r="Q46">
        <v>94</v>
      </c>
      <c r="R46">
        <v>43</v>
      </c>
      <c r="S46">
        <v>56</v>
      </c>
      <c r="T46">
        <v>98</v>
      </c>
      <c r="U46">
        <v>80</v>
      </c>
      <c r="V46">
        <v>86</v>
      </c>
      <c r="W46">
        <v>71</v>
      </c>
      <c r="X46">
        <v>40</v>
      </c>
      <c r="Y46">
        <v>15</v>
      </c>
      <c r="Z46">
        <v>90</v>
      </c>
      <c r="AA46">
        <v>70</v>
      </c>
      <c r="AB46">
        <v>18</v>
      </c>
      <c r="AC46">
        <v>61</v>
      </c>
      <c r="AD46">
        <v>100</v>
      </c>
    </row>
    <row r="47" spans="2:30" ht="15" customHeight="1" x14ac:dyDescent="0.25">
      <c r="K47">
        <v>99</v>
      </c>
      <c r="L47">
        <v>3</v>
      </c>
      <c r="M47">
        <v>52</v>
      </c>
      <c r="N47">
        <v>27</v>
      </c>
      <c r="O47">
        <v>39</v>
      </c>
      <c r="P47">
        <v>60</v>
      </c>
      <c r="Q47">
        <v>4</v>
      </c>
      <c r="R47">
        <v>18</v>
      </c>
      <c r="S47">
        <v>63</v>
      </c>
      <c r="T47">
        <v>56</v>
      </c>
      <c r="U47">
        <v>22</v>
      </c>
      <c r="V47">
        <v>66</v>
      </c>
      <c r="W47">
        <v>36</v>
      </c>
      <c r="X47">
        <v>51</v>
      </c>
      <c r="Y47">
        <v>18</v>
      </c>
      <c r="Z47">
        <v>29</v>
      </c>
      <c r="AA47">
        <v>14</v>
      </c>
      <c r="AB47">
        <v>33</v>
      </c>
      <c r="AC47">
        <v>53</v>
      </c>
      <c r="AD47">
        <v>55</v>
      </c>
    </row>
    <row r="48" spans="2:30" ht="15" customHeight="1" x14ac:dyDescent="0.25">
      <c r="B48" s="32"/>
      <c r="K48">
        <v>24</v>
      </c>
      <c r="L48">
        <v>32</v>
      </c>
      <c r="M48">
        <v>55</v>
      </c>
      <c r="N48">
        <v>62</v>
      </c>
      <c r="O48">
        <v>100</v>
      </c>
      <c r="P48">
        <v>30</v>
      </c>
      <c r="Q48">
        <v>82</v>
      </c>
      <c r="R48">
        <v>17</v>
      </c>
      <c r="S48">
        <v>79</v>
      </c>
      <c r="T48">
        <v>11</v>
      </c>
      <c r="U48">
        <v>41</v>
      </c>
      <c r="V48">
        <v>86</v>
      </c>
      <c r="W48">
        <v>87</v>
      </c>
      <c r="X48">
        <v>71</v>
      </c>
      <c r="Y48">
        <v>67</v>
      </c>
      <c r="Z48">
        <v>93</v>
      </c>
      <c r="AA48">
        <v>38</v>
      </c>
      <c r="AB48">
        <v>54</v>
      </c>
      <c r="AC48">
        <v>44</v>
      </c>
      <c r="AD48">
        <v>71</v>
      </c>
    </row>
    <row r="49" spans="11:30" ht="15" customHeight="1" x14ac:dyDescent="0.25">
      <c r="K49">
        <v>19</v>
      </c>
      <c r="L49">
        <v>28</v>
      </c>
      <c r="M49">
        <v>46</v>
      </c>
      <c r="N49">
        <v>73</v>
      </c>
      <c r="O49">
        <v>83</v>
      </c>
      <c r="P49">
        <v>78</v>
      </c>
      <c r="Q49">
        <v>96</v>
      </c>
      <c r="R49">
        <v>39</v>
      </c>
      <c r="S49">
        <v>32</v>
      </c>
      <c r="T49">
        <v>42</v>
      </c>
      <c r="U49">
        <v>45</v>
      </c>
      <c r="V49">
        <v>66</v>
      </c>
      <c r="W49">
        <v>2</v>
      </c>
      <c r="X49">
        <v>7</v>
      </c>
      <c r="Y49">
        <v>87</v>
      </c>
      <c r="Z49">
        <v>67</v>
      </c>
      <c r="AA49">
        <v>4</v>
      </c>
      <c r="AB49">
        <v>45</v>
      </c>
      <c r="AC49">
        <v>69</v>
      </c>
      <c r="AD49">
        <v>90</v>
      </c>
    </row>
    <row r="50" spans="11:30" ht="15" customHeight="1" x14ac:dyDescent="0.25">
      <c r="K50">
        <v>21</v>
      </c>
      <c r="L50">
        <v>31</v>
      </c>
      <c r="M50">
        <v>14</v>
      </c>
      <c r="N50">
        <v>78</v>
      </c>
      <c r="O50">
        <v>87</v>
      </c>
      <c r="P50">
        <v>14</v>
      </c>
      <c r="Q50">
        <v>49</v>
      </c>
      <c r="R50">
        <v>85</v>
      </c>
      <c r="S50">
        <v>75</v>
      </c>
      <c r="T50">
        <v>84</v>
      </c>
      <c r="U50">
        <v>43</v>
      </c>
      <c r="V50">
        <v>63</v>
      </c>
      <c r="W50">
        <v>48</v>
      </c>
      <c r="X50">
        <v>88</v>
      </c>
      <c r="Y50">
        <v>61</v>
      </c>
      <c r="Z50">
        <v>71</v>
      </c>
      <c r="AA50">
        <v>20</v>
      </c>
      <c r="AB50">
        <v>71</v>
      </c>
      <c r="AC50">
        <v>58</v>
      </c>
      <c r="AD50">
        <v>32</v>
      </c>
    </row>
    <row r="51" spans="11:30" ht="15" customHeight="1" x14ac:dyDescent="0.25">
      <c r="K51">
        <v>30</v>
      </c>
      <c r="L51">
        <v>76</v>
      </c>
      <c r="M51">
        <v>53</v>
      </c>
      <c r="N51">
        <v>91</v>
      </c>
      <c r="O51">
        <v>46</v>
      </c>
      <c r="P51">
        <v>94</v>
      </c>
      <c r="Q51">
        <v>2</v>
      </c>
      <c r="R51">
        <v>64</v>
      </c>
      <c r="S51">
        <v>34</v>
      </c>
      <c r="T51">
        <v>41</v>
      </c>
      <c r="U51">
        <v>41</v>
      </c>
      <c r="V51">
        <v>26</v>
      </c>
      <c r="W51">
        <v>17</v>
      </c>
      <c r="X51">
        <v>44</v>
      </c>
      <c r="Y51">
        <v>46</v>
      </c>
      <c r="Z51">
        <v>100</v>
      </c>
      <c r="AA51">
        <v>63</v>
      </c>
      <c r="AB51">
        <v>29</v>
      </c>
      <c r="AC51">
        <v>24</v>
      </c>
      <c r="AD51">
        <v>7</v>
      </c>
    </row>
    <row r="52" spans="11:30" ht="15" customHeight="1" x14ac:dyDescent="0.25">
      <c r="K52">
        <v>93</v>
      </c>
      <c r="L52">
        <v>98</v>
      </c>
      <c r="M52">
        <v>84</v>
      </c>
      <c r="N52">
        <v>86</v>
      </c>
      <c r="O52">
        <v>97</v>
      </c>
      <c r="P52">
        <v>9</v>
      </c>
      <c r="Q52">
        <v>98</v>
      </c>
      <c r="R52">
        <v>94</v>
      </c>
      <c r="S52">
        <v>44</v>
      </c>
      <c r="T52">
        <v>61</v>
      </c>
      <c r="U52">
        <v>47</v>
      </c>
      <c r="V52">
        <v>37</v>
      </c>
      <c r="W52">
        <v>24</v>
      </c>
      <c r="X52">
        <v>28</v>
      </c>
      <c r="Y52">
        <v>75</v>
      </c>
      <c r="Z52">
        <v>84</v>
      </c>
      <c r="AA52">
        <v>24</v>
      </c>
      <c r="AB52">
        <v>96</v>
      </c>
      <c r="AC52">
        <v>11</v>
      </c>
      <c r="AD52">
        <v>4</v>
      </c>
    </row>
    <row r="53" spans="11:30" ht="15" customHeight="1" x14ac:dyDescent="0.25">
      <c r="K53">
        <v>32</v>
      </c>
      <c r="L53">
        <v>54</v>
      </c>
      <c r="M53">
        <v>80</v>
      </c>
      <c r="N53">
        <v>51</v>
      </c>
      <c r="O53">
        <v>59</v>
      </c>
      <c r="P53">
        <v>62</v>
      </c>
      <c r="Q53">
        <v>6</v>
      </c>
      <c r="R53">
        <v>8</v>
      </c>
      <c r="S53">
        <v>29</v>
      </c>
      <c r="T53">
        <v>4</v>
      </c>
      <c r="U53">
        <v>30</v>
      </c>
      <c r="V53">
        <v>63</v>
      </c>
      <c r="W53">
        <v>63</v>
      </c>
      <c r="X53">
        <v>77</v>
      </c>
      <c r="Y53">
        <v>3</v>
      </c>
      <c r="Z53">
        <v>11</v>
      </c>
      <c r="AA53">
        <v>68</v>
      </c>
      <c r="AB53">
        <v>60</v>
      </c>
      <c r="AC53">
        <v>60</v>
      </c>
      <c r="AD53">
        <v>52</v>
      </c>
    </row>
    <row r="54" spans="11:30" ht="15" customHeight="1" x14ac:dyDescent="0.25">
      <c r="K54">
        <v>35</v>
      </c>
      <c r="L54">
        <v>32</v>
      </c>
      <c r="M54">
        <v>25</v>
      </c>
      <c r="N54">
        <v>34</v>
      </c>
      <c r="O54">
        <v>37</v>
      </c>
      <c r="P54">
        <v>83</v>
      </c>
      <c r="Q54">
        <v>51</v>
      </c>
      <c r="R54">
        <v>54</v>
      </c>
      <c r="S54">
        <v>45</v>
      </c>
      <c r="T54">
        <v>52</v>
      </c>
      <c r="U54">
        <v>57</v>
      </c>
      <c r="V54">
        <v>4</v>
      </c>
      <c r="W54">
        <v>41</v>
      </c>
      <c r="X54">
        <v>22</v>
      </c>
      <c r="Y54">
        <v>37</v>
      </c>
      <c r="Z54">
        <v>31</v>
      </c>
      <c r="AA54">
        <v>48</v>
      </c>
      <c r="AB54">
        <v>24</v>
      </c>
      <c r="AC54">
        <v>53</v>
      </c>
      <c r="AD54">
        <v>36</v>
      </c>
    </row>
    <row r="55" spans="11:30" ht="15" customHeight="1" x14ac:dyDescent="0.25">
      <c r="K55">
        <v>82</v>
      </c>
      <c r="L55">
        <v>86</v>
      </c>
      <c r="M55">
        <v>46</v>
      </c>
      <c r="N55">
        <v>28</v>
      </c>
      <c r="O55">
        <v>54</v>
      </c>
      <c r="P55">
        <v>56</v>
      </c>
      <c r="Q55">
        <v>26</v>
      </c>
      <c r="R55">
        <v>57</v>
      </c>
      <c r="S55">
        <v>3</v>
      </c>
      <c r="T55">
        <v>67</v>
      </c>
      <c r="U55">
        <v>91</v>
      </c>
      <c r="V55">
        <v>83</v>
      </c>
      <c r="W55">
        <v>73</v>
      </c>
      <c r="X55">
        <v>74</v>
      </c>
      <c r="Y55">
        <v>6</v>
      </c>
      <c r="Z55">
        <v>54</v>
      </c>
      <c r="AA55">
        <v>46</v>
      </c>
      <c r="AB55">
        <v>32</v>
      </c>
      <c r="AC55">
        <v>19</v>
      </c>
      <c r="AD55">
        <v>80</v>
      </c>
    </row>
    <row r="56" spans="11:30" ht="15" customHeight="1" x14ac:dyDescent="0.25">
      <c r="K56">
        <v>23</v>
      </c>
      <c r="L56">
        <v>94</v>
      </c>
      <c r="M56">
        <v>71</v>
      </c>
      <c r="N56">
        <v>95</v>
      </c>
      <c r="O56">
        <v>56</v>
      </c>
      <c r="P56">
        <v>37</v>
      </c>
      <c r="Q56">
        <v>97</v>
      </c>
      <c r="R56">
        <v>84</v>
      </c>
      <c r="S56">
        <v>7</v>
      </c>
      <c r="T56">
        <v>68</v>
      </c>
      <c r="U56">
        <v>8</v>
      </c>
      <c r="V56">
        <v>51</v>
      </c>
      <c r="W56">
        <v>24</v>
      </c>
      <c r="X56">
        <v>19</v>
      </c>
      <c r="Y56">
        <v>55</v>
      </c>
      <c r="Z56">
        <v>32</v>
      </c>
      <c r="AA56">
        <v>8</v>
      </c>
      <c r="AB56">
        <v>2</v>
      </c>
      <c r="AC56">
        <v>67</v>
      </c>
      <c r="AD56">
        <v>19</v>
      </c>
    </row>
    <row r="57" spans="11:30" ht="15" customHeight="1" x14ac:dyDescent="0.25">
      <c r="K57">
        <v>59</v>
      </c>
      <c r="L57">
        <v>62</v>
      </c>
      <c r="M57">
        <v>88</v>
      </c>
      <c r="N57">
        <v>21</v>
      </c>
      <c r="O57">
        <v>2</v>
      </c>
      <c r="P57">
        <v>57</v>
      </c>
      <c r="Q57">
        <v>19</v>
      </c>
      <c r="R57">
        <v>66</v>
      </c>
      <c r="S57">
        <v>65</v>
      </c>
      <c r="T57">
        <v>32</v>
      </c>
      <c r="U57">
        <v>89</v>
      </c>
      <c r="V57">
        <v>11</v>
      </c>
      <c r="W57">
        <v>58</v>
      </c>
      <c r="X57">
        <v>49</v>
      </c>
      <c r="Y57">
        <v>47</v>
      </c>
      <c r="Z57">
        <v>38</v>
      </c>
      <c r="AA57">
        <v>28</v>
      </c>
      <c r="AB57">
        <v>49</v>
      </c>
      <c r="AC57">
        <v>39</v>
      </c>
      <c r="AD57">
        <v>31</v>
      </c>
    </row>
    <row r="58" spans="11:30" ht="15" customHeight="1" x14ac:dyDescent="0.25">
      <c r="K58">
        <v>17</v>
      </c>
      <c r="L58">
        <v>19</v>
      </c>
      <c r="M58">
        <v>95</v>
      </c>
      <c r="N58">
        <v>63</v>
      </c>
      <c r="O58">
        <v>4</v>
      </c>
      <c r="P58">
        <v>99</v>
      </c>
      <c r="Q58">
        <v>93</v>
      </c>
      <c r="R58">
        <v>50</v>
      </c>
      <c r="S58">
        <v>100</v>
      </c>
      <c r="T58">
        <v>2</v>
      </c>
      <c r="U58">
        <v>28</v>
      </c>
      <c r="V58">
        <v>34</v>
      </c>
      <c r="W58">
        <v>92</v>
      </c>
      <c r="X58">
        <v>64</v>
      </c>
      <c r="Y58">
        <v>34</v>
      </c>
      <c r="Z58">
        <v>58</v>
      </c>
      <c r="AA58">
        <v>32</v>
      </c>
      <c r="AB58">
        <v>14</v>
      </c>
      <c r="AC58">
        <v>27</v>
      </c>
      <c r="AD58">
        <v>14</v>
      </c>
    </row>
    <row r="59" spans="11:30" ht="15" customHeight="1" x14ac:dyDescent="0.25">
      <c r="K59">
        <v>4</v>
      </c>
      <c r="L59">
        <v>62</v>
      </c>
      <c r="M59">
        <v>36</v>
      </c>
      <c r="N59">
        <v>55</v>
      </c>
      <c r="O59">
        <v>37</v>
      </c>
      <c r="P59">
        <v>49</v>
      </c>
      <c r="Q59">
        <v>11</v>
      </c>
      <c r="R59">
        <v>62</v>
      </c>
      <c r="S59">
        <v>7</v>
      </c>
      <c r="T59">
        <v>70</v>
      </c>
      <c r="U59">
        <v>31</v>
      </c>
      <c r="V59">
        <v>11</v>
      </c>
      <c r="W59">
        <v>67</v>
      </c>
      <c r="X59">
        <v>64</v>
      </c>
      <c r="Y59">
        <v>54</v>
      </c>
      <c r="Z59">
        <v>37</v>
      </c>
      <c r="AA59">
        <v>90</v>
      </c>
      <c r="AB59">
        <v>40</v>
      </c>
      <c r="AC59">
        <v>81</v>
      </c>
      <c r="AD59">
        <v>97</v>
      </c>
    </row>
    <row r="60" spans="11:30" ht="15" customHeight="1" x14ac:dyDescent="0.25">
      <c r="K60">
        <v>67</v>
      </c>
      <c r="L60">
        <v>58</v>
      </c>
      <c r="M60">
        <v>54</v>
      </c>
      <c r="N60">
        <v>91</v>
      </c>
      <c r="O60">
        <v>39</v>
      </c>
      <c r="P60">
        <v>76</v>
      </c>
      <c r="Q60">
        <v>25</v>
      </c>
      <c r="R60">
        <v>22</v>
      </c>
      <c r="S60">
        <v>55</v>
      </c>
      <c r="T60">
        <v>23</v>
      </c>
      <c r="U60">
        <v>23</v>
      </c>
      <c r="V60">
        <v>66</v>
      </c>
      <c r="W60">
        <v>74</v>
      </c>
      <c r="X60">
        <v>49</v>
      </c>
      <c r="Y60">
        <v>57</v>
      </c>
      <c r="Z60">
        <v>66</v>
      </c>
      <c r="AA60">
        <v>3</v>
      </c>
      <c r="AB60">
        <v>23</v>
      </c>
      <c r="AC60">
        <v>17</v>
      </c>
      <c r="AD60">
        <v>76</v>
      </c>
    </row>
    <row r="61" spans="11:30" ht="15" customHeight="1" x14ac:dyDescent="0.25">
      <c r="K61">
        <v>17</v>
      </c>
      <c r="L61">
        <v>41</v>
      </c>
      <c r="M61">
        <v>21</v>
      </c>
      <c r="N61">
        <v>18</v>
      </c>
      <c r="O61">
        <v>24</v>
      </c>
      <c r="P61">
        <v>6</v>
      </c>
      <c r="Q61">
        <v>65</v>
      </c>
      <c r="R61">
        <v>10</v>
      </c>
      <c r="S61">
        <v>83</v>
      </c>
      <c r="T61">
        <v>45</v>
      </c>
      <c r="U61">
        <v>42</v>
      </c>
      <c r="V61">
        <v>84</v>
      </c>
      <c r="W61">
        <v>57</v>
      </c>
      <c r="X61">
        <v>73</v>
      </c>
      <c r="Y61">
        <v>25</v>
      </c>
      <c r="Z61">
        <v>58</v>
      </c>
      <c r="AA61">
        <v>52</v>
      </c>
      <c r="AB61">
        <v>26</v>
      </c>
      <c r="AC61">
        <v>91</v>
      </c>
      <c r="AD61">
        <v>48</v>
      </c>
    </row>
    <row r="62" spans="11:30" ht="15" customHeight="1" x14ac:dyDescent="0.25">
      <c r="K62">
        <v>71</v>
      </c>
      <c r="L62">
        <v>8</v>
      </c>
      <c r="M62">
        <v>45</v>
      </c>
      <c r="N62">
        <v>90</v>
      </c>
      <c r="O62">
        <v>1</v>
      </c>
      <c r="P62">
        <v>34</v>
      </c>
      <c r="Q62">
        <v>11</v>
      </c>
      <c r="R62">
        <v>60</v>
      </c>
      <c r="S62">
        <v>21</v>
      </c>
      <c r="T62">
        <v>93</v>
      </c>
      <c r="U62">
        <v>63</v>
      </c>
      <c r="V62">
        <v>88</v>
      </c>
      <c r="W62">
        <v>93</v>
      </c>
      <c r="X62">
        <v>15</v>
      </c>
      <c r="Y62">
        <v>18</v>
      </c>
      <c r="Z62">
        <v>40</v>
      </c>
      <c r="AA62">
        <v>35</v>
      </c>
      <c r="AB62">
        <v>16</v>
      </c>
      <c r="AC62">
        <v>98</v>
      </c>
      <c r="AD62">
        <v>26</v>
      </c>
    </row>
    <row r="63" spans="11:30" ht="15" customHeight="1" x14ac:dyDescent="0.25">
      <c r="K63">
        <v>48</v>
      </c>
      <c r="L63">
        <v>41</v>
      </c>
      <c r="M63">
        <v>36</v>
      </c>
      <c r="N63">
        <v>7</v>
      </c>
      <c r="O63">
        <v>69</v>
      </c>
      <c r="P63">
        <v>54</v>
      </c>
      <c r="Q63">
        <v>5</v>
      </c>
      <c r="R63">
        <v>9</v>
      </c>
      <c r="S63">
        <v>46</v>
      </c>
      <c r="T63">
        <v>46</v>
      </c>
      <c r="U63">
        <v>60</v>
      </c>
      <c r="V63">
        <v>90</v>
      </c>
      <c r="W63">
        <v>18</v>
      </c>
      <c r="X63">
        <v>3</v>
      </c>
      <c r="Y63">
        <v>10</v>
      </c>
      <c r="Z63">
        <v>84</v>
      </c>
      <c r="AA63">
        <v>79</v>
      </c>
      <c r="AB63">
        <v>47</v>
      </c>
      <c r="AC63">
        <v>67</v>
      </c>
      <c r="AD63">
        <v>41</v>
      </c>
    </row>
    <row r="64" spans="11:30" ht="15" customHeight="1" x14ac:dyDescent="0.25">
      <c r="K64">
        <v>29</v>
      </c>
      <c r="L64">
        <v>97</v>
      </c>
      <c r="M64">
        <v>30</v>
      </c>
      <c r="N64">
        <v>76</v>
      </c>
      <c r="O64">
        <v>59</v>
      </c>
      <c r="P64">
        <v>85</v>
      </c>
      <c r="Q64">
        <v>39</v>
      </c>
      <c r="R64">
        <v>96</v>
      </c>
      <c r="S64">
        <v>30</v>
      </c>
      <c r="T64">
        <v>40</v>
      </c>
      <c r="U64">
        <v>26</v>
      </c>
      <c r="V64">
        <v>36</v>
      </c>
      <c r="W64">
        <v>82</v>
      </c>
      <c r="X64">
        <v>50</v>
      </c>
      <c r="Y64">
        <v>80</v>
      </c>
      <c r="Z64">
        <v>68</v>
      </c>
      <c r="AA64">
        <v>96</v>
      </c>
      <c r="AB64">
        <v>82</v>
      </c>
      <c r="AC64">
        <v>17</v>
      </c>
      <c r="AD64">
        <v>97</v>
      </c>
    </row>
    <row r="65" spans="11:30" ht="15" customHeight="1" x14ac:dyDescent="0.25">
      <c r="K65">
        <v>58</v>
      </c>
      <c r="L65">
        <v>15</v>
      </c>
      <c r="M65">
        <v>37</v>
      </c>
      <c r="N65">
        <v>56</v>
      </c>
      <c r="O65">
        <v>25</v>
      </c>
      <c r="P65">
        <v>71</v>
      </c>
      <c r="Q65">
        <v>3</v>
      </c>
      <c r="R65">
        <v>78</v>
      </c>
      <c r="S65">
        <v>83</v>
      </c>
      <c r="T65">
        <v>65</v>
      </c>
      <c r="U65">
        <v>98</v>
      </c>
      <c r="V65">
        <v>46</v>
      </c>
      <c r="W65">
        <v>78</v>
      </c>
      <c r="X65">
        <v>59</v>
      </c>
      <c r="Y65">
        <v>25</v>
      </c>
      <c r="Z65">
        <v>9</v>
      </c>
      <c r="AA65">
        <v>28</v>
      </c>
      <c r="AB65">
        <v>74</v>
      </c>
      <c r="AC65">
        <v>1</v>
      </c>
      <c r="AD65">
        <v>62</v>
      </c>
    </row>
    <row r="66" spans="11:30" ht="15" customHeight="1" x14ac:dyDescent="0.25">
      <c r="K66">
        <v>64</v>
      </c>
      <c r="L66">
        <v>66</v>
      </c>
      <c r="M66">
        <v>57</v>
      </c>
      <c r="N66">
        <v>26</v>
      </c>
      <c r="O66">
        <v>39</v>
      </c>
      <c r="P66">
        <v>63</v>
      </c>
      <c r="Q66">
        <v>17</v>
      </c>
      <c r="R66">
        <v>46</v>
      </c>
      <c r="S66">
        <v>76</v>
      </c>
      <c r="T66">
        <v>99</v>
      </c>
      <c r="U66">
        <v>14</v>
      </c>
      <c r="V66">
        <v>37</v>
      </c>
      <c r="W66">
        <v>30</v>
      </c>
      <c r="X66">
        <v>96</v>
      </c>
      <c r="Y66">
        <v>5</v>
      </c>
      <c r="Z66">
        <v>76</v>
      </c>
      <c r="AA66">
        <v>49</v>
      </c>
      <c r="AB66">
        <v>65</v>
      </c>
      <c r="AC66">
        <v>52</v>
      </c>
      <c r="AD66">
        <v>50</v>
      </c>
    </row>
    <row r="67" spans="11:30" ht="15" customHeight="1" x14ac:dyDescent="0.25">
      <c r="K67">
        <v>14</v>
      </c>
      <c r="L67">
        <v>48</v>
      </c>
      <c r="M67">
        <v>78</v>
      </c>
      <c r="N67">
        <v>6</v>
      </c>
      <c r="O67">
        <v>72</v>
      </c>
      <c r="P67">
        <v>26</v>
      </c>
      <c r="Q67">
        <v>1</v>
      </c>
      <c r="R67">
        <v>84</v>
      </c>
      <c r="S67">
        <v>26</v>
      </c>
      <c r="T67">
        <v>48</v>
      </c>
      <c r="U67">
        <v>29</v>
      </c>
      <c r="V67">
        <v>43</v>
      </c>
      <c r="W67">
        <v>21</v>
      </c>
      <c r="X67">
        <v>16</v>
      </c>
      <c r="Y67">
        <v>65</v>
      </c>
      <c r="Z67">
        <v>24</v>
      </c>
      <c r="AA67">
        <v>16</v>
      </c>
      <c r="AB67">
        <v>82</v>
      </c>
      <c r="AC67">
        <v>99</v>
      </c>
      <c r="AD67">
        <v>56</v>
      </c>
    </row>
    <row r="68" spans="11:30" ht="15" customHeight="1" x14ac:dyDescent="0.25">
      <c r="K68">
        <v>67</v>
      </c>
      <c r="L68">
        <v>56</v>
      </c>
      <c r="M68">
        <v>76</v>
      </c>
      <c r="N68">
        <v>7</v>
      </c>
      <c r="O68">
        <v>97</v>
      </c>
      <c r="P68">
        <v>89</v>
      </c>
      <c r="Q68">
        <v>44</v>
      </c>
      <c r="R68">
        <v>99</v>
      </c>
      <c r="S68">
        <v>19</v>
      </c>
      <c r="T68">
        <v>73</v>
      </c>
      <c r="U68">
        <v>67</v>
      </c>
      <c r="V68">
        <v>47</v>
      </c>
      <c r="W68">
        <v>34</v>
      </c>
      <c r="X68">
        <v>84</v>
      </c>
      <c r="Y68">
        <v>85</v>
      </c>
      <c r="Z68">
        <v>42</v>
      </c>
      <c r="AA68">
        <v>95</v>
      </c>
      <c r="AB68">
        <v>78</v>
      </c>
      <c r="AC68">
        <v>91</v>
      </c>
      <c r="AD68">
        <v>97</v>
      </c>
    </row>
    <row r="69" spans="11:30" ht="15" customHeight="1" x14ac:dyDescent="0.25">
      <c r="K69">
        <v>90</v>
      </c>
      <c r="L69">
        <v>97</v>
      </c>
      <c r="M69">
        <v>41</v>
      </c>
      <c r="N69">
        <v>63</v>
      </c>
      <c r="O69">
        <v>79</v>
      </c>
      <c r="P69">
        <v>20</v>
      </c>
      <c r="Q69">
        <v>90</v>
      </c>
      <c r="R69">
        <v>95</v>
      </c>
      <c r="S69">
        <v>87</v>
      </c>
      <c r="T69">
        <v>92</v>
      </c>
      <c r="U69">
        <v>71</v>
      </c>
      <c r="V69">
        <v>50</v>
      </c>
      <c r="W69">
        <v>68</v>
      </c>
      <c r="X69">
        <v>16</v>
      </c>
      <c r="Y69">
        <v>50</v>
      </c>
      <c r="Z69">
        <v>17</v>
      </c>
      <c r="AA69">
        <v>53</v>
      </c>
      <c r="AB69">
        <v>37</v>
      </c>
      <c r="AC69">
        <v>33</v>
      </c>
      <c r="AD69">
        <v>94</v>
      </c>
    </row>
    <row r="70" spans="11:30" ht="15" customHeight="1" x14ac:dyDescent="0.25">
      <c r="K70">
        <v>83</v>
      </c>
      <c r="L70">
        <v>17</v>
      </c>
      <c r="M70">
        <v>24</v>
      </c>
      <c r="N70">
        <v>75</v>
      </c>
      <c r="O70">
        <v>31</v>
      </c>
      <c r="P70">
        <v>11</v>
      </c>
      <c r="Q70">
        <v>98</v>
      </c>
      <c r="R70">
        <v>72</v>
      </c>
      <c r="S70">
        <v>91</v>
      </c>
      <c r="T70">
        <v>5</v>
      </c>
      <c r="U70">
        <v>65</v>
      </c>
      <c r="V70">
        <v>100</v>
      </c>
      <c r="W70">
        <v>75</v>
      </c>
      <c r="X70">
        <v>83</v>
      </c>
      <c r="Y70">
        <v>59</v>
      </c>
      <c r="Z70">
        <v>92</v>
      </c>
      <c r="AA70">
        <v>40</v>
      </c>
      <c r="AB70">
        <v>73</v>
      </c>
      <c r="AC70">
        <v>19</v>
      </c>
      <c r="AD70">
        <v>70</v>
      </c>
    </row>
    <row r="71" spans="11:30" ht="15" customHeight="1" x14ac:dyDescent="0.25">
      <c r="K71">
        <v>21</v>
      </c>
      <c r="L71">
        <v>32</v>
      </c>
      <c r="M71">
        <v>27</v>
      </c>
      <c r="N71">
        <v>46</v>
      </c>
      <c r="O71">
        <v>59</v>
      </c>
      <c r="P71">
        <v>22</v>
      </c>
      <c r="Q71">
        <v>82</v>
      </c>
      <c r="R71">
        <v>12</v>
      </c>
      <c r="S71">
        <v>65</v>
      </c>
      <c r="T71">
        <v>48</v>
      </c>
      <c r="U71">
        <v>24</v>
      </c>
      <c r="V71">
        <v>83</v>
      </c>
      <c r="W71">
        <v>93</v>
      </c>
      <c r="X71">
        <v>88</v>
      </c>
      <c r="Y71">
        <v>84</v>
      </c>
      <c r="Z71">
        <v>64</v>
      </c>
      <c r="AA71">
        <v>85</v>
      </c>
      <c r="AB71">
        <v>41</v>
      </c>
      <c r="AC71">
        <v>63</v>
      </c>
      <c r="AD71">
        <v>49</v>
      </c>
    </row>
    <row r="72" spans="11:30" ht="15" customHeight="1" x14ac:dyDescent="0.25">
      <c r="K72">
        <v>14</v>
      </c>
      <c r="L72">
        <v>27</v>
      </c>
      <c r="M72">
        <v>3</v>
      </c>
      <c r="N72">
        <v>62</v>
      </c>
      <c r="O72">
        <v>48</v>
      </c>
      <c r="P72">
        <v>39</v>
      </c>
      <c r="Q72">
        <v>43</v>
      </c>
      <c r="R72">
        <v>8</v>
      </c>
      <c r="S72">
        <v>81</v>
      </c>
      <c r="T72">
        <v>19</v>
      </c>
      <c r="U72">
        <v>36</v>
      </c>
      <c r="V72">
        <v>76</v>
      </c>
      <c r="W72">
        <v>57</v>
      </c>
      <c r="X72">
        <v>69</v>
      </c>
      <c r="Y72">
        <v>70</v>
      </c>
      <c r="Z72">
        <v>52</v>
      </c>
      <c r="AA72">
        <v>39</v>
      </c>
      <c r="AB72">
        <v>10</v>
      </c>
      <c r="AC72">
        <v>16</v>
      </c>
      <c r="AD72">
        <v>39</v>
      </c>
    </row>
    <row r="73" spans="11:30" ht="15" customHeight="1" x14ac:dyDescent="0.25">
      <c r="K73">
        <v>38</v>
      </c>
      <c r="L73">
        <v>87</v>
      </c>
      <c r="M73">
        <v>57</v>
      </c>
      <c r="N73">
        <v>5</v>
      </c>
      <c r="O73">
        <v>39</v>
      </c>
      <c r="P73">
        <v>100</v>
      </c>
      <c r="Q73">
        <v>56</v>
      </c>
      <c r="R73">
        <v>61</v>
      </c>
      <c r="S73">
        <v>5</v>
      </c>
      <c r="T73">
        <v>62</v>
      </c>
      <c r="U73">
        <v>84</v>
      </c>
      <c r="V73">
        <v>84</v>
      </c>
      <c r="W73">
        <v>11</v>
      </c>
      <c r="X73">
        <v>3</v>
      </c>
      <c r="Y73">
        <v>80</v>
      </c>
      <c r="Z73">
        <v>49</v>
      </c>
      <c r="AA73">
        <v>5</v>
      </c>
      <c r="AB73">
        <v>24</v>
      </c>
      <c r="AC73">
        <v>37</v>
      </c>
      <c r="AD73">
        <v>67</v>
      </c>
    </row>
    <row r="74" spans="11:30" ht="15" customHeight="1" x14ac:dyDescent="0.25">
      <c r="K74">
        <v>64</v>
      </c>
      <c r="L74">
        <v>15</v>
      </c>
      <c r="M74">
        <v>57</v>
      </c>
      <c r="N74">
        <v>23</v>
      </c>
      <c r="O74">
        <v>94</v>
      </c>
      <c r="P74">
        <v>63</v>
      </c>
      <c r="Q74">
        <v>96</v>
      </c>
      <c r="R74">
        <v>6</v>
      </c>
      <c r="S74">
        <v>54</v>
      </c>
      <c r="T74">
        <v>27</v>
      </c>
      <c r="U74">
        <v>1</v>
      </c>
      <c r="V74">
        <v>58</v>
      </c>
      <c r="W74">
        <v>23</v>
      </c>
      <c r="X74">
        <v>46</v>
      </c>
      <c r="Y74">
        <v>28</v>
      </c>
      <c r="Z74">
        <v>58</v>
      </c>
      <c r="AA74">
        <v>84</v>
      </c>
      <c r="AB74">
        <v>17</v>
      </c>
      <c r="AC74">
        <v>80</v>
      </c>
      <c r="AD74">
        <v>4</v>
      </c>
    </row>
    <row r="75" spans="11:30" ht="15" customHeight="1" x14ac:dyDescent="0.25">
      <c r="K75">
        <v>10</v>
      </c>
      <c r="L75">
        <v>24</v>
      </c>
      <c r="M75">
        <v>39</v>
      </c>
      <c r="N75">
        <v>52</v>
      </c>
      <c r="O75">
        <v>80</v>
      </c>
      <c r="P75">
        <v>100</v>
      </c>
      <c r="Q75">
        <v>28</v>
      </c>
      <c r="R75">
        <v>88</v>
      </c>
      <c r="S75">
        <v>21</v>
      </c>
      <c r="T75">
        <v>15</v>
      </c>
      <c r="U75">
        <v>62</v>
      </c>
      <c r="V75">
        <v>70</v>
      </c>
      <c r="W75">
        <v>91</v>
      </c>
      <c r="X75">
        <v>48</v>
      </c>
      <c r="Y75">
        <v>36</v>
      </c>
      <c r="Z75">
        <v>56</v>
      </c>
      <c r="AA75">
        <v>15</v>
      </c>
      <c r="AB75">
        <v>88</v>
      </c>
      <c r="AC75">
        <v>39</v>
      </c>
      <c r="AD75">
        <v>93</v>
      </c>
    </row>
    <row r="76" spans="11:30" ht="15" customHeight="1" x14ac:dyDescent="0.25">
      <c r="K76">
        <v>53</v>
      </c>
      <c r="L76">
        <v>10</v>
      </c>
      <c r="M76">
        <v>66</v>
      </c>
      <c r="N76">
        <v>31</v>
      </c>
      <c r="O76">
        <v>7</v>
      </c>
      <c r="P76">
        <v>99</v>
      </c>
      <c r="Q76">
        <v>48</v>
      </c>
      <c r="R76">
        <v>21</v>
      </c>
      <c r="S76">
        <v>85</v>
      </c>
      <c r="T76">
        <v>20</v>
      </c>
      <c r="U76">
        <v>63</v>
      </c>
      <c r="V76">
        <v>37</v>
      </c>
      <c r="W76">
        <v>20</v>
      </c>
      <c r="X76">
        <v>86</v>
      </c>
      <c r="Y76">
        <v>24</v>
      </c>
      <c r="Z76">
        <v>81</v>
      </c>
      <c r="AA76">
        <v>78</v>
      </c>
      <c r="AB76">
        <v>89</v>
      </c>
      <c r="AC76">
        <v>69</v>
      </c>
      <c r="AD76">
        <v>6</v>
      </c>
    </row>
    <row r="77" spans="11:30" ht="15" customHeight="1" x14ac:dyDescent="0.25">
      <c r="K77">
        <v>79</v>
      </c>
      <c r="L77">
        <v>70</v>
      </c>
      <c r="M77">
        <v>94</v>
      </c>
      <c r="N77">
        <v>39</v>
      </c>
      <c r="O77">
        <v>66</v>
      </c>
      <c r="P77">
        <v>37</v>
      </c>
      <c r="Q77">
        <v>7</v>
      </c>
      <c r="R77">
        <v>78</v>
      </c>
      <c r="S77">
        <v>57</v>
      </c>
      <c r="T77">
        <v>92</v>
      </c>
      <c r="U77">
        <v>31</v>
      </c>
      <c r="V77">
        <v>47</v>
      </c>
      <c r="W77">
        <v>61</v>
      </c>
      <c r="X77">
        <v>93</v>
      </c>
      <c r="Y77">
        <v>13</v>
      </c>
      <c r="Z77">
        <v>91</v>
      </c>
      <c r="AA77">
        <v>62</v>
      </c>
      <c r="AB77">
        <v>70</v>
      </c>
      <c r="AC77">
        <v>41</v>
      </c>
      <c r="AD77">
        <v>3</v>
      </c>
    </row>
    <row r="78" spans="11:30" ht="15" customHeight="1" x14ac:dyDescent="0.25">
      <c r="K78">
        <v>90</v>
      </c>
      <c r="L78">
        <v>19</v>
      </c>
      <c r="M78">
        <v>84</v>
      </c>
      <c r="N78">
        <v>3</v>
      </c>
      <c r="O78">
        <v>4</v>
      </c>
      <c r="P78">
        <v>48</v>
      </c>
      <c r="Q78">
        <v>34</v>
      </c>
      <c r="R78">
        <v>91</v>
      </c>
      <c r="S78">
        <v>41</v>
      </c>
      <c r="T78">
        <v>11</v>
      </c>
      <c r="U78">
        <v>41</v>
      </c>
      <c r="V78">
        <v>40</v>
      </c>
      <c r="W78">
        <v>59</v>
      </c>
      <c r="X78">
        <v>2</v>
      </c>
      <c r="Y78">
        <v>100</v>
      </c>
      <c r="Z78">
        <v>33</v>
      </c>
      <c r="AA78">
        <v>74</v>
      </c>
      <c r="AB78">
        <v>81</v>
      </c>
      <c r="AC78">
        <v>81</v>
      </c>
      <c r="AD78">
        <v>44</v>
      </c>
    </row>
    <row r="79" spans="11:30" ht="15" customHeight="1" x14ac:dyDescent="0.25">
      <c r="K79">
        <v>60</v>
      </c>
      <c r="L79">
        <v>59</v>
      </c>
      <c r="M79">
        <v>36</v>
      </c>
      <c r="N79">
        <v>83</v>
      </c>
      <c r="O79">
        <v>90</v>
      </c>
      <c r="P79">
        <v>42</v>
      </c>
      <c r="Q79">
        <v>45</v>
      </c>
      <c r="R79">
        <v>17</v>
      </c>
      <c r="S79">
        <v>64</v>
      </c>
      <c r="T79">
        <v>83</v>
      </c>
      <c r="U79">
        <v>9</v>
      </c>
      <c r="V79">
        <v>66</v>
      </c>
      <c r="W79">
        <v>92</v>
      </c>
      <c r="X79">
        <v>37</v>
      </c>
      <c r="Y79">
        <v>83</v>
      </c>
      <c r="Z79">
        <v>58</v>
      </c>
      <c r="AA79">
        <v>31</v>
      </c>
      <c r="AB79">
        <v>4</v>
      </c>
      <c r="AC79">
        <v>66</v>
      </c>
      <c r="AD79">
        <v>40</v>
      </c>
    </row>
    <row r="80" spans="11:30" ht="15" customHeight="1" x14ac:dyDescent="0.25">
      <c r="K80">
        <v>67</v>
      </c>
      <c r="L80">
        <v>9</v>
      </c>
      <c r="M80">
        <v>71</v>
      </c>
      <c r="N80">
        <v>3</v>
      </c>
      <c r="O80">
        <v>84</v>
      </c>
      <c r="P80">
        <v>2</v>
      </c>
      <c r="Q80">
        <v>95</v>
      </c>
      <c r="R80">
        <v>44</v>
      </c>
      <c r="S80">
        <v>67</v>
      </c>
      <c r="T80">
        <v>18</v>
      </c>
      <c r="U80">
        <v>14</v>
      </c>
      <c r="V80">
        <v>12</v>
      </c>
      <c r="W80">
        <v>31</v>
      </c>
      <c r="X80">
        <v>77</v>
      </c>
      <c r="Y80">
        <v>11</v>
      </c>
      <c r="Z80">
        <v>53</v>
      </c>
      <c r="AA80">
        <v>7</v>
      </c>
      <c r="AB80">
        <v>56</v>
      </c>
      <c r="AC80">
        <v>47</v>
      </c>
      <c r="AD80">
        <v>7</v>
      </c>
    </row>
    <row r="81" spans="11:30" ht="15" customHeight="1" x14ac:dyDescent="0.25">
      <c r="K81">
        <v>22</v>
      </c>
      <c r="L81">
        <v>53</v>
      </c>
      <c r="M81">
        <v>52</v>
      </c>
      <c r="N81">
        <v>45</v>
      </c>
      <c r="O81">
        <v>50</v>
      </c>
      <c r="P81">
        <v>20</v>
      </c>
      <c r="Q81">
        <v>39</v>
      </c>
      <c r="R81">
        <v>23</v>
      </c>
      <c r="S81">
        <v>68</v>
      </c>
      <c r="T81">
        <v>48</v>
      </c>
      <c r="U81">
        <v>12</v>
      </c>
      <c r="V81">
        <v>5</v>
      </c>
      <c r="W81">
        <v>79</v>
      </c>
      <c r="X81">
        <v>51</v>
      </c>
      <c r="Y81">
        <v>73</v>
      </c>
      <c r="Z81">
        <v>41</v>
      </c>
      <c r="AA81">
        <v>45</v>
      </c>
      <c r="AB81">
        <v>37</v>
      </c>
      <c r="AC81">
        <v>15</v>
      </c>
      <c r="AD81">
        <v>44</v>
      </c>
    </row>
    <row r="82" spans="11:30" ht="15" customHeight="1" x14ac:dyDescent="0.25">
      <c r="K82">
        <v>80</v>
      </c>
      <c r="L82">
        <v>17</v>
      </c>
      <c r="M82">
        <v>94</v>
      </c>
      <c r="N82">
        <v>59</v>
      </c>
      <c r="O82">
        <v>82</v>
      </c>
      <c r="P82">
        <v>93</v>
      </c>
      <c r="Q82">
        <v>50</v>
      </c>
      <c r="R82">
        <v>47</v>
      </c>
      <c r="S82">
        <v>67</v>
      </c>
      <c r="T82">
        <v>46</v>
      </c>
      <c r="U82">
        <v>19</v>
      </c>
      <c r="V82">
        <v>28</v>
      </c>
      <c r="W82">
        <v>23</v>
      </c>
      <c r="X82">
        <v>33</v>
      </c>
      <c r="Y82">
        <v>4</v>
      </c>
      <c r="Z82">
        <v>62</v>
      </c>
      <c r="AA82">
        <v>29</v>
      </c>
      <c r="AB82">
        <v>27</v>
      </c>
      <c r="AC82">
        <v>44</v>
      </c>
      <c r="AD82">
        <v>15</v>
      </c>
    </row>
    <row r="83" spans="11:30" ht="15" customHeight="1" x14ac:dyDescent="0.25">
      <c r="K83">
        <v>86</v>
      </c>
      <c r="L83">
        <v>16</v>
      </c>
      <c r="M83">
        <v>44</v>
      </c>
      <c r="N83">
        <v>67</v>
      </c>
      <c r="O83">
        <v>60</v>
      </c>
      <c r="P83">
        <v>14</v>
      </c>
      <c r="Q83">
        <v>38</v>
      </c>
      <c r="R83">
        <v>99</v>
      </c>
      <c r="S83">
        <v>57</v>
      </c>
      <c r="T83">
        <v>37</v>
      </c>
      <c r="U83">
        <v>53</v>
      </c>
      <c r="V83">
        <v>48</v>
      </c>
      <c r="W83">
        <v>92</v>
      </c>
      <c r="X83">
        <v>63</v>
      </c>
      <c r="Y83">
        <v>14</v>
      </c>
      <c r="Z83">
        <v>15</v>
      </c>
      <c r="AA83">
        <v>52</v>
      </c>
      <c r="AB83">
        <v>50</v>
      </c>
      <c r="AC83">
        <v>92</v>
      </c>
      <c r="AD83">
        <v>43</v>
      </c>
    </row>
    <row r="84" spans="11:30" ht="15" customHeight="1" x14ac:dyDescent="0.25">
      <c r="K84">
        <v>41</v>
      </c>
      <c r="L84">
        <v>46</v>
      </c>
      <c r="M84">
        <v>51</v>
      </c>
      <c r="N84">
        <v>42</v>
      </c>
      <c r="O84">
        <v>50</v>
      </c>
      <c r="P84">
        <v>52</v>
      </c>
      <c r="Q84">
        <v>38</v>
      </c>
      <c r="R84">
        <v>16</v>
      </c>
      <c r="S84">
        <v>49</v>
      </c>
      <c r="T84">
        <v>60</v>
      </c>
      <c r="U84">
        <v>66</v>
      </c>
      <c r="V84">
        <v>4</v>
      </c>
      <c r="W84">
        <v>10</v>
      </c>
      <c r="X84">
        <v>61</v>
      </c>
      <c r="Y84">
        <v>75</v>
      </c>
      <c r="Z84">
        <v>62</v>
      </c>
      <c r="AA84">
        <v>89</v>
      </c>
      <c r="AB84">
        <v>19</v>
      </c>
      <c r="AC84">
        <v>47</v>
      </c>
      <c r="AD84">
        <v>48</v>
      </c>
    </row>
    <row r="85" spans="11:30" ht="15" customHeight="1" x14ac:dyDescent="0.25">
      <c r="K85">
        <v>8</v>
      </c>
      <c r="L85">
        <v>66</v>
      </c>
      <c r="M85">
        <v>13</v>
      </c>
      <c r="N85">
        <v>63</v>
      </c>
      <c r="O85">
        <v>76</v>
      </c>
      <c r="P85">
        <v>23</v>
      </c>
      <c r="Q85">
        <v>58</v>
      </c>
      <c r="R85">
        <v>1</v>
      </c>
      <c r="S85">
        <v>70</v>
      </c>
      <c r="T85">
        <v>47</v>
      </c>
      <c r="U85">
        <v>15</v>
      </c>
      <c r="V85">
        <v>11</v>
      </c>
      <c r="W85">
        <v>25</v>
      </c>
      <c r="X85">
        <v>50</v>
      </c>
      <c r="Y85">
        <v>14</v>
      </c>
      <c r="Z85">
        <v>88</v>
      </c>
      <c r="AA85">
        <v>49</v>
      </c>
      <c r="AB85">
        <v>16</v>
      </c>
      <c r="AC85">
        <v>14</v>
      </c>
      <c r="AD85">
        <v>94</v>
      </c>
    </row>
    <row r="86" spans="11:30" ht="15" customHeight="1" x14ac:dyDescent="0.25">
      <c r="K86">
        <v>58</v>
      </c>
      <c r="L86">
        <v>52</v>
      </c>
      <c r="M86">
        <v>88</v>
      </c>
      <c r="N86">
        <v>11</v>
      </c>
      <c r="O86">
        <v>35</v>
      </c>
      <c r="P86">
        <v>21</v>
      </c>
      <c r="Q86">
        <v>57</v>
      </c>
      <c r="R86">
        <v>6</v>
      </c>
      <c r="S86">
        <v>14</v>
      </c>
      <c r="T86">
        <v>82</v>
      </c>
      <c r="U86">
        <v>3</v>
      </c>
      <c r="V86">
        <v>30</v>
      </c>
      <c r="W86">
        <v>59</v>
      </c>
      <c r="X86">
        <v>11</v>
      </c>
      <c r="Y86">
        <v>72</v>
      </c>
      <c r="Z86">
        <v>82</v>
      </c>
      <c r="AA86">
        <v>26</v>
      </c>
      <c r="AB86">
        <v>50</v>
      </c>
      <c r="AC86">
        <v>63</v>
      </c>
      <c r="AD86">
        <v>41</v>
      </c>
    </row>
    <row r="87" spans="11:30" ht="15" customHeight="1" x14ac:dyDescent="0.25">
      <c r="K87">
        <v>9</v>
      </c>
      <c r="L87">
        <v>10</v>
      </c>
      <c r="M87">
        <v>80</v>
      </c>
      <c r="N87">
        <v>57</v>
      </c>
      <c r="O87">
        <v>97</v>
      </c>
      <c r="P87">
        <v>49</v>
      </c>
      <c r="Q87">
        <v>89</v>
      </c>
      <c r="R87">
        <v>1</v>
      </c>
      <c r="S87">
        <v>5</v>
      </c>
      <c r="T87">
        <v>83</v>
      </c>
      <c r="U87">
        <v>24</v>
      </c>
      <c r="V87">
        <v>65</v>
      </c>
      <c r="W87">
        <v>32</v>
      </c>
      <c r="X87">
        <v>94</v>
      </c>
      <c r="Y87">
        <v>90</v>
      </c>
      <c r="Z87">
        <v>63</v>
      </c>
      <c r="AA87">
        <v>6</v>
      </c>
      <c r="AB87">
        <v>76</v>
      </c>
      <c r="AC87">
        <v>15</v>
      </c>
      <c r="AD87">
        <v>56</v>
      </c>
    </row>
    <row r="88" spans="11:30" ht="15" customHeight="1" x14ac:dyDescent="0.25">
      <c r="K88">
        <v>21</v>
      </c>
      <c r="L88">
        <v>23</v>
      </c>
      <c r="M88">
        <v>18</v>
      </c>
      <c r="N88">
        <v>11</v>
      </c>
      <c r="O88">
        <v>83</v>
      </c>
      <c r="P88">
        <v>7</v>
      </c>
      <c r="Q88">
        <v>50</v>
      </c>
      <c r="R88">
        <v>96</v>
      </c>
      <c r="S88">
        <v>3</v>
      </c>
      <c r="T88">
        <v>33</v>
      </c>
      <c r="U88">
        <v>46</v>
      </c>
      <c r="V88">
        <v>95</v>
      </c>
      <c r="W88">
        <v>22</v>
      </c>
      <c r="X88">
        <v>99</v>
      </c>
      <c r="Y88">
        <v>54</v>
      </c>
      <c r="Z88">
        <v>46</v>
      </c>
      <c r="AA88">
        <v>36</v>
      </c>
      <c r="AB88">
        <v>63</v>
      </c>
      <c r="AC88">
        <v>38</v>
      </c>
      <c r="AD88">
        <v>7</v>
      </c>
    </row>
    <row r="89" spans="11:30" ht="15" customHeight="1" x14ac:dyDescent="0.25">
      <c r="K89">
        <v>64</v>
      </c>
      <c r="L89">
        <v>79</v>
      </c>
      <c r="M89">
        <v>96</v>
      </c>
      <c r="N89">
        <v>60</v>
      </c>
      <c r="O89">
        <v>21</v>
      </c>
      <c r="P89">
        <v>49</v>
      </c>
      <c r="Q89">
        <v>80</v>
      </c>
      <c r="R89">
        <v>80</v>
      </c>
      <c r="S89">
        <v>80</v>
      </c>
      <c r="T89">
        <v>52</v>
      </c>
      <c r="U89">
        <v>4</v>
      </c>
      <c r="V89">
        <v>6</v>
      </c>
      <c r="W89">
        <v>2</v>
      </c>
      <c r="X89">
        <v>96</v>
      </c>
      <c r="Y89">
        <v>16</v>
      </c>
      <c r="Z89">
        <v>42</v>
      </c>
      <c r="AA89">
        <v>51</v>
      </c>
      <c r="AB89">
        <v>15</v>
      </c>
      <c r="AC89">
        <v>38</v>
      </c>
      <c r="AD89">
        <v>59</v>
      </c>
    </row>
    <row r="90" spans="11:30" ht="15" customHeight="1" x14ac:dyDescent="0.25">
      <c r="K90">
        <v>59</v>
      </c>
      <c r="L90">
        <v>93</v>
      </c>
      <c r="M90">
        <v>64</v>
      </c>
      <c r="N90">
        <v>38</v>
      </c>
      <c r="O90">
        <v>26</v>
      </c>
      <c r="P90">
        <v>71</v>
      </c>
      <c r="Q90">
        <v>1</v>
      </c>
      <c r="R90">
        <v>66</v>
      </c>
      <c r="S90">
        <v>39</v>
      </c>
      <c r="T90">
        <v>49</v>
      </c>
      <c r="U90">
        <v>58</v>
      </c>
      <c r="V90">
        <v>11</v>
      </c>
      <c r="W90">
        <v>42</v>
      </c>
      <c r="X90">
        <v>23</v>
      </c>
      <c r="Y90">
        <v>50</v>
      </c>
      <c r="Z90">
        <v>40</v>
      </c>
      <c r="AA90">
        <v>57</v>
      </c>
      <c r="AB90">
        <v>84</v>
      </c>
      <c r="AC90">
        <v>62</v>
      </c>
      <c r="AD90">
        <v>14</v>
      </c>
    </row>
    <row r="91" spans="11:30" ht="15" customHeight="1" x14ac:dyDescent="0.25">
      <c r="K91">
        <v>18</v>
      </c>
      <c r="L91">
        <v>54</v>
      </c>
      <c r="M91">
        <v>3</v>
      </c>
      <c r="N91">
        <v>25</v>
      </c>
      <c r="O91">
        <v>10</v>
      </c>
      <c r="P91">
        <v>80</v>
      </c>
      <c r="Q91">
        <v>46</v>
      </c>
      <c r="R91">
        <v>49</v>
      </c>
      <c r="S91">
        <v>26</v>
      </c>
      <c r="T91">
        <v>52</v>
      </c>
      <c r="U91">
        <v>92</v>
      </c>
      <c r="V91">
        <v>36</v>
      </c>
      <c r="W91">
        <v>2</v>
      </c>
      <c r="X91">
        <v>14</v>
      </c>
      <c r="Y91">
        <v>22</v>
      </c>
      <c r="Z91">
        <v>82</v>
      </c>
      <c r="AA91">
        <v>9</v>
      </c>
      <c r="AB91">
        <v>61</v>
      </c>
      <c r="AC91">
        <v>72</v>
      </c>
      <c r="AD91">
        <v>77</v>
      </c>
    </row>
    <row r="92" spans="11:30" ht="15" customHeight="1" x14ac:dyDescent="0.25">
      <c r="K92">
        <v>17</v>
      </c>
      <c r="L92">
        <v>49</v>
      </c>
      <c r="M92">
        <v>70</v>
      </c>
      <c r="N92">
        <v>22</v>
      </c>
      <c r="O92">
        <v>71</v>
      </c>
      <c r="P92">
        <v>98</v>
      </c>
      <c r="Q92">
        <v>81</v>
      </c>
      <c r="R92">
        <v>44</v>
      </c>
      <c r="S92">
        <v>23</v>
      </c>
      <c r="T92">
        <v>94</v>
      </c>
      <c r="U92">
        <v>46</v>
      </c>
      <c r="V92">
        <v>84</v>
      </c>
      <c r="W92">
        <v>7</v>
      </c>
      <c r="X92">
        <v>72</v>
      </c>
      <c r="Y92">
        <v>88</v>
      </c>
      <c r="Z92">
        <v>46</v>
      </c>
      <c r="AA92">
        <v>64</v>
      </c>
      <c r="AB92">
        <v>51</v>
      </c>
      <c r="AC92">
        <v>68</v>
      </c>
      <c r="AD92">
        <v>71</v>
      </c>
    </row>
    <row r="93" spans="11:30" ht="15" customHeight="1" x14ac:dyDescent="0.25">
      <c r="K93">
        <v>22</v>
      </c>
      <c r="L93">
        <v>24</v>
      </c>
      <c r="M93">
        <v>96</v>
      </c>
      <c r="N93">
        <v>90</v>
      </c>
      <c r="O93">
        <v>79</v>
      </c>
      <c r="P93">
        <v>26</v>
      </c>
      <c r="Q93">
        <v>13</v>
      </c>
      <c r="R93">
        <v>63</v>
      </c>
      <c r="S93">
        <v>60</v>
      </c>
      <c r="T93">
        <v>59</v>
      </c>
      <c r="U93">
        <v>38</v>
      </c>
      <c r="V93">
        <v>35</v>
      </c>
      <c r="W93">
        <v>22</v>
      </c>
      <c r="X93">
        <v>25</v>
      </c>
      <c r="Y93">
        <v>50</v>
      </c>
      <c r="Z93">
        <v>83</v>
      </c>
      <c r="AA93">
        <v>60</v>
      </c>
      <c r="AB93">
        <v>85</v>
      </c>
      <c r="AC93">
        <v>94</v>
      </c>
      <c r="AD93">
        <v>24</v>
      </c>
    </row>
    <row r="94" spans="11:30" ht="15" customHeight="1" x14ac:dyDescent="0.25">
      <c r="K94">
        <v>72</v>
      </c>
      <c r="L94">
        <v>62</v>
      </c>
      <c r="M94">
        <v>35</v>
      </c>
      <c r="N94">
        <v>54</v>
      </c>
      <c r="O94">
        <v>98</v>
      </c>
      <c r="P94">
        <v>13</v>
      </c>
      <c r="Q94">
        <v>94</v>
      </c>
      <c r="R94">
        <v>56</v>
      </c>
      <c r="S94">
        <v>28</v>
      </c>
      <c r="T94">
        <v>85</v>
      </c>
      <c r="U94">
        <v>44</v>
      </c>
      <c r="V94">
        <v>97</v>
      </c>
      <c r="W94">
        <v>88</v>
      </c>
      <c r="X94">
        <v>39</v>
      </c>
      <c r="Y94">
        <v>57</v>
      </c>
      <c r="Z94">
        <v>66</v>
      </c>
      <c r="AA94">
        <v>70</v>
      </c>
      <c r="AB94">
        <v>97</v>
      </c>
      <c r="AC94">
        <v>30</v>
      </c>
      <c r="AD94">
        <v>77</v>
      </c>
    </row>
    <row r="95" spans="11:30" ht="15" customHeight="1" x14ac:dyDescent="0.25">
      <c r="K95">
        <v>56</v>
      </c>
      <c r="L95">
        <v>81</v>
      </c>
      <c r="M95">
        <v>96</v>
      </c>
      <c r="N95">
        <v>90</v>
      </c>
      <c r="O95">
        <v>42</v>
      </c>
      <c r="P95">
        <v>44</v>
      </c>
      <c r="Q95">
        <v>88</v>
      </c>
      <c r="R95">
        <v>33</v>
      </c>
      <c r="S95">
        <v>37</v>
      </c>
      <c r="T95">
        <v>61</v>
      </c>
      <c r="U95">
        <v>67</v>
      </c>
      <c r="V95">
        <v>11</v>
      </c>
      <c r="W95">
        <v>88</v>
      </c>
      <c r="X95">
        <v>12</v>
      </c>
      <c r="Y95">
        <v>51</v>
      </c>
      <c r="Z95">
        <v>21</v>
      </c>
      <c r="AA95">
        <v>40</v>
      </c>
      <c r="AB95">
        <v>12</v>
      </c>
      <c r="AC95">
        <v>10</v>
      </c>
      <c r="AD95">
        <v>37</v>
      </c>
    </row>
    <row r="96" spans="11:30" ht="15" customHeight="1" x14ac:dyDescent="0.25">
      <c r="K96">
        <v>10</v>
      </c>
      <c r="L96">
        <v>95</v>
      </c>
      <c r="M96">
        <v>47</v>
      </c>
      <c r="N96">
        <v>39</v>
      </c>
      <c r="O96">
        <v>40</v>
      </c>
      <c r="P96">
        <v>74</v>
      </c>
      <c r="Q96">
        <v>48</v>
      </c>
      <c r="R96">
        <v>72</v>
      </c>
      <c r="S96">
        <v>44</v>
      </c>
      <c r="T96">
        <v>83</v>
      </c>
      <c r="U96">
        <v>30</v>
      </c>
      <c r="V96">
        <v>93</v>
      </c>
      <c r="W96">
        <v>97</v>
      </c>
      <c r="X96">
        <v>12</v>
      </c>
      <c r="Y96">
        <v>78</v>
      </c>
      <c r="Z96">
        <v>55</v>
      </c>
      <c r="AA96">
        <v>78</v>
      </c>
      <c r="AB96">
        <v>89</v>
      </c>
      <c r="AC96">
        <v>6</v>
      </c>
      <c r="AD96">
        <v>20</v>
      </c>
    </row>
    <row r="97" spans="11:30" ht="15" customHeight="1" x14ac:dyDescent="0.25">
      <c r="K97">
        <v>72</v>
      </c>
      <c r="L97">
        <v>77</v>
      </c>
      <c r="M97">
        <v>68</v>
      </c>
      <c r="N97">
        <v>43</v>
      </c>
      <c r="O97">
        <v>75</v>
      </c>
      <c r="P97">
        <v>89</v>
      </c>
      <c r="Q97">
        <v>23</v>
      </c>
      <c r="R97">
        <v>27</v>
      </c>
      <c r="S97">
        <v>53</v>
      </c>
      <c r="T97">
        <v>55</v>
      </c>
      <c r="U97">
        <v>59</v>
      </c>
      <c r="V97">
        <v>36</v>
      </c>
      <c r="W97">
        <v>73</v>
      </c>
      <c r="X97">
        <v>89</v>
      </c>
      <c r="Y97">
        <v>67</v>
      </c>
      <c r="Z97">
        <v>83</v>
      </c>
      <c r="AA97">
        <v>56</v>
      </c>
      <c r="AB97">
        <v>62</v>
      </c>
      <c r="AC97">
        <v>87</v>
      </c>
      <c r="AD97">
        <v>85</v>
      </c>
    </row>
    <row r="98" spans="11:30" ht="15" customHeight="1" x14ac:dyDescent="0.25">
      <c r="K98">
        <v>72</v>
      </c>
      <c r="L98">
        <v>46</v>
      </c>
      <c r="M98">
        <v>33</v>
      </c>
      <c r="N98">
        <v>91</v>
      </c>
      <c r="O98">
        <v>76</v>
      </c>
      <c r="P98">
        <v>68</v>
      </c>
      <c r="Q98">
        <v>54</v>
      </c>
      <c r="R98">
        <v>82</v>
      </c>
      <c r="S98">
        <v>74</v>
      </c>
      <c r="T98">
        <v>73</v>
      </c>
      <c r="U98">
        <v>26</v>
      </c>
      <c r="V98">
        <v>66</v>
      </c>
      <c r="W98">
        <v>95</v>
      </c>
      <c r="X98">
        <v>46</v>
      </c>
      <c r="Y98">
        <v>21</v>
      </c>
      <c r="Z98">
        <v>56</v>
      </c>
      <c r="AA98">
        <v>46</v>
      </c>
      <c r="AB98">
        <v>19</v>
      </c>
      <c r="AC98">
        <v>80</v>
      </c>
      <c r="AD98">
        <v>14</v>
      </c>
    </row>
    <row r="99" spans="11:30" ht="15" customHeight="1" x14ac:dyDescent="0.25">
      <c r="K99">
        <v>94</v>
      </c>
      <c r="L99">
        <v>62</v>
      </c>
      <c r="M99">
        <v>70</v>
      </c>
      <c r="N99">
        <v>62</v>
      </c>
      <c r="O99">
        <v>1</v>
      </c>
      <c r="P99">
        <v>71</v>
      </c>
      <c r="Q99">
        <v>46</v>
      </c>
      <c r="R99">
        <v>49</v>
      </c>
      <c r="S99">
        <v>90</v>
      </c>
      <c r="T99">
        <v>97</v>
      </c>
      <c r="U99">
        <v>12</v>
      </c>
      <c r="V99">
        <v>61</v>
      </c>
      <c r="W99">
        <v>50</v>
      </c>
      <c r="X99">
        <v>100</v>
      </c>
      <c r="Y99">
        <v>58</v>
      </c>
      <c r="Z99">
        <v>92</v>
      </c>
      <c r="AA99">
        <v>31</v>
      </c>
      <c r="AB99">
        <v>3</v>
      </c>
      <c r="AC99">
        <v>37</v>
      </c>
      <c r="AD99">
        <v>63</v>
      </c>
    </row>
    <row r="100" spans="11:30" ht="15" customHeight="1" x14ac:dyDescent="0.25">
      <c r="K100">
        <v>44</v>
      </c>
      <c r="L100">
        <v>16</v>
      </c>
      <c r="M100">
        <v>63</v>
      </c>
      <c r="N100">
        <v>96</v>
      </c>
      <c r="O100">
        <v>93</v>
      </c>
      <c r="P100">
        <v>42</v>
      </c>
      <c r="Q100">
        <v>98</v>
      </c>
      <c r="R100">
        <v>36</v>
      </c>
      <c r="S100">
        <v>32</v>
      </c>
      <c r="T100">
        <v>31</v>
      </c>
      <c r="U100">
        <v>92</v>
      </c>
      <c r="V100">
        <v>30</v>
      </c>
      <c r="W100">
        <v>61</v>
      </c>
      <c r="X100">
        <v>73</v>
      </c>
      <c r="Y100">
        <v>2</v>
      </c>
      <c r="Z100">
        <v>83</v>
      </c>
      <c r="AA100">
        <v>83</v>
      </c>
      <c r="AB100">
        <v>55</v>
      </c>
      <c r="AC100">
        <v>41</v>
      </c>
      <c r="AD100">
        <v>20</v>
      </c>
    </row>
    <row r="101" spans="11:30" ht="15" customHeight="1" x14ac:dyDescent="0.25">
      <c r="K101">
        <v>4</v>
      </c>
      <c r="L101">
        <v>78</v>
      </c>
      <c r="M101">
        <v>4</v>
      </c>
      <c r="N101">
        <v>57</v>
      </c>
      <c r="O101">
        <v>89</v>
      </c>
      <c r="P101">
        <v>63</v>
      </c>
      <c r="Q101">
        <v>14</v>
      </c>
      <c r="R101">
        <v>63</v>
      </c>
      <c r="S101">
        <v>11</v>
      </c>
      <c r="T101">
        <v>40</v>
      </c>
      <c r="U101">
        <v>87</v>
      </c>
      <c r="V101">
        <v>10</v>
      </c>
      <c r="W101">
        <v>30</v>
      </c>
      <c r="X101">
        <v>39</v>
      </c>
      <c r="Y101">
        <v>51</v>
      </c>
      <c r="Z101">
        <v>55</v>
      </c>
      <c r="AA101">
        <v>34</v>
      </c>
      <c r="AB101">
        <v>74</v>
      </c>
      <c r="AC101">
        <v>72</v>
      </c>
      <c r="AD101">
        <v>58</v>
      </c>
    </row>
    <row r="102" spans="11:30" ht="15" customHeight="1" x14ac:dyDescent="0.25">
      <c r="K102">
        <v>44</v>
      </c>
      <c r="L102">
        <v>53</v>
      </c>
      <c r="M102">
        <v>42</v>
      </c>
      <c r="N102">
        <v>63</v>
      </c>
      <c r="O102">
        <v>53</v>
      </c>
      <c r="P102">
        <v>73</v>
      </c>
      <c r="Q102">
        <v>15</v>
      </c>
      <c r="R102">
        <v>21</v>
      </c>
      <c r="S102">
        <v>38</v>
      </c>
      <c r="T102">
        <v>47</v>
      </c>
      <c r="U102">
        <v>62</v>
      </c>
      <c r="V102">
        <v>23</v>
      </c>
      <c r="W102">
        <v>62</v>
      </c>
      <c r="X102">
        <v>19</v>
      </c>
      <c r="Y102">
        <v>5</v>
      </c>
      <c r="Z102">
        <v>96</v>
      </c>
      <c r="AA102">
        <v>95</v>
      </c>
      <c r="AB102">
        <v>80</v>
      </c>
      <c r="AC102">
        <v>4</v>
      </c>
      <c r="AD102">
        <v>56</v>
      </c>
    </row>
    <row r="103" spans="11:30" ht="15" customHeight="1" x14ac:dyDescent="0.25">
      <c r="K103">
        <v>80</v>
      </c>
      <c r="L103">
        <v>8</v>
      </c>
      <c r="M103">
        <v>23</v>
      </c>
      <c r="N103">
        <v>12</v>
      </c>
      <c r="O103">
        <v>57</v>
      </c>
      <c r="P103">
        <v>71</v>
      </c>
      <c r="Q103">
        <v>55</v>
      </c>
      <c r="R103">
        <v>48</v>
      </c>
      <c r="S103">
        <v>77</v>
      </c>
      <c r="T103">
        <v>6</v>
      </c>
      <c r="U103">
        <v>80</v>
      </c>
      <c r="V103">
        <v>63</v>
      </c>
      <c r="W103">
        <v>34</v>
      </c>
      <c r="X103">
        <v>38</v>
      </c>
      <c r="Y103">
        <v>75</v>
      </c>
      <c r="Z103">
        <v>73</v>
      </c>
      <c r="AA103">
        <v>65</v>
      </c>
      <c r="AB103">
        <v>62</v>
      </c>
      <c r="AC103">
        <v>50</v>
      </c>
      <c r="AD103">
        <v>41</v>
      </c>
    </row>
    <row r="104" spans="11:30" ht="15" customHeight="1" x14ac:dyDescent="0.25">
      <c r="K104">
        <v>41</v>
      </c>
      <c r="L104">
        <v>77</v>
      </c>
      <c r="M104">
        <v>13</v>
      </c>
      <c r="N104">
        <v>57</v>
      </c>
      <c r="O104">
        <v>84</v>
      </c>
      <c r="P104">
        <v>1</v>
      </c>
      <c r="Q104">
        <v>92</v>
      </c>
      <c r="R104">
        <v>13</v>
      </c>
      <c r="S104">
        <v>19</v>
      </c>
      <c r="T104">
        <v>73</v>
      </c>
      <c r="U104">
        <v>93</v>
      </c>
      <c r="V104">
        <v>13</v>
      </c>
      <c r="W104">
        <v>72</v>
      </c>
      <c r="X104">
        <v>10</v>
      </c>
      <c r="Y104">
        <v>45</v>
      </c>
      <c r="Z104">
        <v>43</v>
      </c>
      <c r="AA104">
        <v>66</v>
      </c>
      <c r="AB104">
        <v>64</v>
      </c>
      <c r="AC104">
        <v>68</v>
      </c>
      <c r="AD104">
        <v>9</v>
      </c>
    </row>
    <row r="105" spans="11:30" ht="15" customHeight="1" x14ac:dyDescent="0.25">
      <c r="K105">
        <v>21</v>
      </c>
      <c r="L105">
        <v>28</v>
      </c>
      <c r="M105">
        <v>20</v>
      </c>
      <c r="N105">
        <v>14</v>
      </c>
      <c r="O105">
        <v>34</v>
      </c>
      <c r="P105">
        <v>77</v>
      </c>
      <c r="Q105">
        <v>12</v>
      </c>
      <c r="R105">
        <v>47</v>
      </c>
      <c r="S105">
        <v>30</v>
      </c>
      <c r="T105">
        <v>32</v>
      </c>
      <c r="U105">
        <v>43</v>
      </c>
      <c r="V105">
        <v>59</v>
      </c>
      <c r="W105">
        <v>89</v>
      </c>
      <c r="X105">
        <v>24</v>
      </c>
      <c r="Y105">
        <v>56</v>
      </c>
      <c r="Z105">
        <v>64</v>
      </c>
      <c r="AA105">
        <v>44</v>
      </c>
      <c r="AB105">
        <v>26</v>
      </c>
      <c r="AC105">
        <v>47</v>
      </c>
      <c r="AD105">
        <v>31</v>
      </c>
    </row>
    <row r="106" spans="11:30" ht="15" customHeight="1" x14ac:dyDescent="0.25">
      <c r="K106">
        <v>35</v>
      </c>
      <c r="L106">
        <v>79</v>
      </c>
      <c r="M106">
        <v>17</v>
      </c>
      <c r="N106">
        <v>53</v>
      </c>
      <c r="O106">
        <v>48</v>
      </c>
      <c r="P106">
        <v>31</v>
      </c>
      <c r="Q106">
        <v>52</v>
      </c>
      <c r="R106">
        <v>29</v>
      </c>
      <c r="S106">
        <v>16</v>
      </c>
      <c r="T106">
        <v>42</v>
      </c>
      <c r="U106">
        <v>32</v>
      </c>
      <c r="V106">
        <v>29</v>
      </c>
      <c r="W106">
        <v>99</v>
      </c>
      <c r="X106">
        <v>56</v>
      </c>
      <c r="Y106">
        <v>63</v>
      </c>
      <c r="Z106">
        <v>14</v>
      </c>
      <c r="AA106">
        <v>30</v>
      </c>
      <c r="AB106">
        <v>28</v>
      </c>
      <c r="AC106">
        <v>94</v>
      </c>
      <c r="AD106">
        <v>59</v>
      </c>
    </row>
    <row r="107" spans="11:30" ht="15" customHeight="1" x14ac:dyDescent="0.25">
      <c r="K107">
        <v>44</v>
      </c>
      <c r="L107">
        <v>19</v>
      </c>
      <c r="M107">
        <v>27</v>
      </c>
      <c r="N107">
        <v>44</v>
      </c>
      <c r="O107">
        <v>81</v>
      </c>
      <c r="P107">
        <v>54</v>
      </c>
      <c r="Q107">
        <v>47</v>
      </c>
      <c r="R107">
        <v>8</v>
      </c>
      <c r="S107">
        <v>24</v>
      </c>
      <c r="T107">
        <v>67</v>
      </c>
      <c r="U107">
        <v>7</v>
      </c>
      <c r="V107">
        <v>84</v>
      </c>
      <c r="W107">
        <v>28</v>
      </c>
      <c r="X107">
        <v>77</v>
      </c>
      <c r="Y107">
        <v>28</v>
      </c>
      <c r="Z107">
        <v>76</v>
      </c>
      <c r="AA107">
        <v>27</v>
      </c>
      <c r="AB107">
        <v>96</v>
      </c>
      <c r="AC107">
        <v>84</v>
      </c>
      <c r="AD107">
        <v>6</v>
      </c>
    </row>
    <row r="108" spans="11:30" ht="15" customHeight="1" x14ac:dyDescent="0.25">
      <c r="K108">
        <v>38</v>
      </c>
      <c r="L108">
        <v>82</v>
      </c>
      <c r="M108">
        <v>78</v>
      </c>
      <c r="N108">
        <v>93</v>
      </c>
      <c r="O108">
        <v>9</v>
      </c>
      <c r="P108">
        <v>49</v>
      </c>
      <c r="Q108">
        <v>1</v>
      </c>
      <c r="R108">
        <v>20</v>
      </c>
      <c r="S108">
        <v>76</v>
      </c>
      <c r="T108">
        <v>63</v>
      </c>
      <c r="U108">
        <v>63</v>
      </c>
      <c r="V108">
        <v>77</v>
      </c>
      <c r="W108">
        <v>16</v>
      </c>
      <c r="X108">
        <v>95</v>
      </c>
      <c r="Y108">
        <v>82</v>
      </c>
      <c r="Z108">
        <v>15</v>
      </c>
      <c r="AA108">
        <v>8</v>
      </c>
      <c r="AB108">
        <v>4</v>
      </c>
      <c r="AC108">
        <v>41</v>
      </c>
      <c r="AD108">
        <v>50</v>
      </c>
    </row>
    <row r="109" spans="11:30" ht="15" customHeight="1" x14ac:dyDescent="0.25">
      <c r="K109">
        <v>45</v>
      </c>
      <c r="L109">
        <v>91</v>
      </c>
      <c r="M109">
        <v>77</v>
      </c>
      <c r="N109">
        <v>37</v>
      </c>
      <c r="O109">
        <v>45</v>
      </c>
      <c r="P109">
        <v>46</v>
      </c>
      <c r="Q109">
        <v>5</v>
      </c>
      <c r="R109">
        <v>71</v>
      </c>
      <c r="S109">
        <v>47</v>
      </c>
      <c r="T109">
        <v>15</v>
      </c>
      <c r="U109">
        <v>18</v>
      </c>
      <c r="V109">
        <v>46</v>
      </c>
      <c r="W109">
        <v>36</v>
      </c>
      <c r="X109">
        <v>8</v>
      </c>
      <c r="Y109">
        <v>63</v>
      </c>
      <c r="Z109">
        <v>8</v>
      </c>
      <c r="AA109">
        <v>15</v>
      </c>
      <c r="AB109">
        <v>28</v>
      </c>
      <c r="AC109">
        <v>32</v>
      </c>
      <c r="AD109">
        <v>30</v>
      </c>
    </row>
    <row r="110" spans="11:30" ht="15" customHeight="1" x14ac:dyDescent="0.25">
      <c r="K110">
        <v>47</v>
      </c>
      <c r="L110">
        <v>24</v>
      </c>
      <c r="M110">
        <v>39</v>
      </c>
      <c r="N110">
        <v>50</v>
      </c>
      <c r="O110">
        <v>25</v>
      </c>
      <c r="P110">
        <v>65</v>
      </c>
      <c r="Q110">
        <v>52</v>
      </c>
      <c r="R110">
        <v>71</v>
      </c>
      <c r="S110">
        <v>14</v>
      </c>
      <c r="T110">
        <v>24</v>
      </c>
      <c r="U110">
        <v>94</v>
      </c>
      <c r="V110">
        <v>59</v>
      </c>
      <c r="W110">
        <v>63</v>
      </c>
      <c r="X110">
        <v>65</v>
      </c>
      <c r="Y110">
        <v>31</v>
      </c>
      <c r="Z110">
        <v>93</v>
      </c>
      <c r="AA110">
        <v>16</v>
      </c>
      <c r="AB110">
        <v>71</v>
      </c>
      <c r="AC110">
        <v>88</v>
      </c>
      <c r="AD110">
        <v>3</v>
      </c>
    </row>
    <row r="111" spans="11:30" ht="15" customHeight="1" x14ac:dyDescent="0.25">
      <c r="K111">
        <v>64</v>
      </c>
      <c r="L111">
        <v>36</v>
      </c>
      <c r="M111">
        <v>57</v>
      </c>
      <c r="N111">
        <v>8</v>
      </c>
      <c r="O111">
        <v>7</v>
      </c>
      <c r="P111">
        <v>85</v>
      </c>
      <c r="Q111">
        <v>97</v>
      </c>
      <c r="R111">
        <v>6</v>
      </c>
      <c r="S111">
        <v>16</v>
      </c>
      <c r="T111">
        <v>11</v>
      </c>
      <c r="U111">
        <v>84</v>
      </c>
      <c r="V111">
        <v>28</v>
      </c>
      <c r="W111">
        <v>95</v>
      </c>
      <c r="X111">
        <v>38</v>
      </c>
      <c r="Y111">
        <v>72</v>
      </c>
      <c r="Z111">
        <v>50</v>
      </c>
      <c r="AA111">
        <v>5</v>
      </c>
      <c r="AB111">
        <v>84</v>
      </c>
      <c r="AC111">
        <v>15</v>
      </c>
      <c r="AD111">
        <v>2</v>
      </c>
    </row>
    <row r="112" spans="11:30" ht="15" customHeight="1" x14ac:dyDescent="0.25">
      <c r="K112">
        <v>79</v>
      </c>
      <c r="L112">
        <v>62</v>
      </c>
      <c r="M112">
        <v>44</v>
      </c>
      <c r="N112">
        <v>21</v>
      </c>
      <c r="O112">
        <v>75</v>
      </c>
      <c r="P112">
        <v>43</v>
      </c>
      <c r="Q112">
        <v>58</v>
      </c>
      <c r="R112">
        <v>44</v>
      </c>
      <c r="S112">
        <v>84</v>
      </c>
      <c r="T112">
        <v>64</v>
      </c>
      <c r="U112">
        <v>99</v>
      </c>
      <c r="V112">
        <v>80</v>
      </c>
      <c r="W112">
        <v>70</v>
      </c>
      <c r="X112">
        <v>84</v>
      </c>
      <c r="Y112">
        <v>97</v>
      </c>
      <c r="Z112">
        <v>90</v>
      </c>
      <c r="AA112">
        <v>3</v>
      </c>
      <c r="AB112">
        <v>93</v>
      </c>
      <c r="AC112">
        <v>96</v>
      </c>
      <c r="AD112">
        <v>47</v>
      </c>
    </row>
    <row r="113" spans="11:30" ht="15" customHeight="1" x14ac:dyDescent="0.25">
      <c r="K113">
        <v>25</v>
      </c>
      <c r="L113">
        <v>11</v>
      </c>
      <c r="M113">
        <v>56</v>
      </c>
      <c r="N113">
        <v>79</v>
      </c>
      <c r="O113">
        <v>80</v>
      </c>
      <c r="P113">
        <v>68</v>
      </c>
      <c r="Q113">
        <v>68</v>
      </c>
      <c r="R113">
        <v>25</v>
      </c>
      <c r="S113">
        <v>21</v>
      </c>
      <c r="T113">
        <v>63</v>
      </c>
      <c r="U113">
        <v>85</v>
      </c>
      <c r="V113">
        <v>79</v>
      </c>
      <c r="W113">
        <v>37</v>
      </c>
      <c r="X113">
        <v>69</v>
      </c>
      <c r="Y113">
        <v>82</v>
      </c>
      <c r="Z113">
        <v>95</v>
      </c>
      <c r="AA113">
        <v>100</v>
      </c>
      <c r="AB113">
        <v>71</v>
      </c>
      <c r="AC113">
        <v>26</v>
      </c>
      <c r="AD113">
        <v>58</v>
      </c>
    </row>
    <row r="114" spans="11:30" ht="15" customHeight="1" x14ac:dyDescent="0.25">
      <c r="K114">
        <v>47</v>
      </c>
      <c r="L114">
        <v>1</v>
      </c>
      <c r="M114">
        <v>96</v>
      </c>
      <c r="N114">
        <v>34</v>
      </c>
      <c r="O114">
        <v>33</v>
      </c>
      <c r="P114">
        <v>30</v>
      </c>
      <c r="Q114">
        <v>92</v>
      </c>
      <c r="R114">
        <v>70</v>
      </c>
      <c r="S114">
        <v>17</v>
      </c>
      <c r="T114">
        <v>3</v>
      </c>
      <c r="U114">
        <v>22</v>
      </c>
      <c r="V114">
        <v>59</v>
      </c>
      <c r="W114">
        <v>5</v>
      </c>
      <c r="X114">
        <v>36</v>
      </c>
      <c r="Y114">
        <v>3</v>
      </c>
      <c r="Z114">
        <v>39</v>
      </c>
      <c r="AA114">
        <v>52</v>
      </c>
      <c r="AB114">
        <v>1</v>
      </c>
      <c r="AC114">
        <v>45</v>
      </c>
      <c r="AD114">
        <v>7</v>
      </c>
    </row>
    <row r="115" spans="11:30" ht="15" customHeight="1" x14ac:dyDescent="0.25">
      <c r="K115">
        <v>2</v>
      </c>
      <c r="L115">
        <v>65</v>
      </c>
      <c r="M115">
        <v>45</v>
      </c>
      <c r="N115">
        <v>17</v>
      </c>
      <c r="O115">
        <v>6</v>
      </c>
      <c r="P115">
        <v>16</v>
      </c>
      <c r="Q115">
        <v>19</v>
      </c>
      <c r="R115">
        <v>61</v>
      </c>
      <c r="S115">
        <v>9</v>
      </c>
      <c r="T115">
        <v>23</v>
      </c>
      <c r="U115">
        <v>37</v>
      </c>
      <c r="V115">
        <v>48</v>
      </c>
      <c r="W115">
        <v>20</v>
      </c>
      <c r="X115">
        <v>20</v>
      </c>
      <c r="Y115">
        <v>40</v>
      </c>
      <c r="Z115">
        <v>75</v>
      </c>
      <c r="AA115">
        <v>65</v>
      </c>
      <c r="AB115">
        <v>42</v>
      </c>
      <c r="AC115">
        <v>17</v>
      </c>
      <c r="AD115">
        <v>70</v>
      </c>
    </row>
    <row r="116" spans="11:30" ht="15" customHeight="1" x14ac:dyDescent="0.25">
      <c r="K116">
        <v>73</v>
      </c>
      <c r="L116">
        <v>21</v>
      </c>
      <c r="M116">
        <v>96</v>
      </c>
      <c r="N116">
        <v>87</v>
      </c>
      <c r="O116">
        <v>87</v>
      </c>
      <c r="P116">
        <v>33</v>
      </c>
      <c r="Q116">
        <v>95</v>
      </c>
      <c r="R116">
        <v>99</v>
      </c>
      <c r="S116">
        <v>19</v>
      </c>
      <c r="T116">
        <v>92</v>
      </c>
      <c r="U116">
        <v>88</v>
      </c>
      <c r="V116">
        <v>4</v>
      </c>
      <c r="W116">
        <v>57</v>
      </c>
      <c r="X116">
        <v>79</v>
      </c>
      <c r="Y116">
        <v>9</v>
      </c>
      <c r="Z116">
        <v>84</v>
      </c>
      <c r="AA116">
        <v>2</v>
      </c>
      <c r="AB116">
        <v>41</v>
      </c>
      <c r="AC116">
        <v>9</v>
      </c>
      <c r="AD116">
        <v>13</v>
      </c>
    </row>
    <row r="117" spans="11:30" ht="15" customHeight="1" x14ac:dyDescent="0.25">
      <c r="K117">
        <v>97</v>
      </c>
      <c r="L117">
        <v>29</v>
      </c>
      <c r="M117">
        <v>26</v>
      </c>
      <c r="N117">
        <v>8</v>
      </c>
      <c r="O117">
        <v>25</v>
      </c>
      <c r="P117">
        <v>35</v>
      </c>
      <c r="Q117">
        <v>27</v>
      </c>
      <c r="R117">
        <v>30</v>
      </c>
      <c r="S117">
        <v>69</v>
      </c>
      <c r="T117">
        <v>28</v>
      </c>
      <c r="U117">
        <v>63</v>
      </c>
      <c r="V117">
        <v>84</v>
      </c>
      <c r="W117">
        <v>25</v>
      </c>
      <c r="X117">
        <v>27</v>
      </c>
      <c r="Y117">
        <v>3</v>
      </c>
      <c r="Z117">
        <v>4</v>
      </c>
      <c r="AA117">
        <v>44</v>
      </c>
      <c r="AB117">
        <v>79</v>
      </c>
      <c r="AC117">
        <v>55</v>
      </c>
      <c r="AD117">
        <v>61</v>
      </c>
    </row>
    <row r="118" spans="11:30" ht="15" customHeight="1" x14ac:dyDescent="0.25">
      <c r="K118">
        <v>62</v>
      </c>
      <c r="L118">
        <v>31</v>
      </c>
      <c r="M118">
        <v>48</v>
      </c>
      <c r="N118">
        <v>1</v>
      </c>
      <c r="O118">
        <v>100</v>
      </c>
      <c r="P118">
        <v>11</v>
      </c>
      <c r="Q118">
        <v>71</v>
      </c>
      <c r="R118">
        <v>77</v>
      </c>
      <c r="S118">
        <v>87</v>
      </c>
      <c r="T118">
        <v>38</v>
      </c>
      <c r="U118">
        <v>88</v>
      </c>
      <c r="V118">
        <v>82</v>
      </c>
      <c r="W118">
        <v>92</v>
      </c>
      <c r="X118">
        <v>100</v>
      </c>
      <c r="Y118">
        <v>100</v>
      </c>
      <c r="Z118">
        <v>32</v>
      </c>
      <c r="AA118">
        <v>59</v>
      </c>
      <c r="AB118">
        <v>7</v>
      </c>
      <c r="AC118">
        <v>1</v>
      </c>
      <c r="AD118">
        <v>72</v>
      </c>
    </row>
    <row r="119" spans="11:30" ht="15" customHeight="1" x14ac:dyDescent="0.25">
      <c r="K119">
        <v>22</v>
      </c>
      <c r="L119">
        <v>42</v>
      </c>
      <c r="M119">
        <v>23</v>
      </c>
      <c r="N119">
        <v>87</v>
      </c>
      <c r="O119">
        <v>55</v>
      </c>
      <c r="P119">
        <v>73</v>
      </c>
      <c r="Q119">
        <v>89</v>
      </c>
      <c r="R119">
        <v>22</v>
      </c>
      <c r="S119">
        <v>73</v>
      </c>
      <c r="T119">
        <v>27</v>
      </c>
      <c r="U119">
        <v>67</v>
      </c>
      <c r="V119">
        <v>74</v>
      </c>
      <c r="W119">
        <v>73</v>
      </c>
      <c r="X119">
        <v>32</v>
      </c>
      <c r="Y119">
        <v>35</v>
      </c>
      <c r="Z119">
        <v>100</v>
      </c>
      <c r="AA119">
        <v>22</v>
      </c>
      <c r="AB119">
        <v>60</v>
      </c>
      <c r="AC119">
        <v>37</v>
      </c>
      <c r="AD119">
        <v>62</v>
      </c>
    </row>
    <row r="120" spans="11:30" ht="15" customHeight="1" x14ac:dyDescent="0.25">
      <c r="K120">
        <v>48</v>
      </c>
      <c r="L120">
        <v>12</v>
      </c>
      <c r="M120">
        <v>99</v>
      </c>
      <c r="N120">
        <v>78</v>
      </c>
      <c r="O120">
        <v>21</v>
      </c>
      <c r="P120">
        <v>25</v>
      </c>
      <c r="Q120">
        <v>58</v>
      </c>
      <c r="R120">
        <v>88</v>
      </c>
      <c r="S120">
        <v>4</v>
      </c>
      <c r="T120">
        <v>39</v>
      </c>
      <c r="U120">
        <v>15</v>
      </c>
      <c r="V120">
        <v>5</v>
      </c>
      <c r="W120">
        <v>10</v>
      </c>
      <c r="X120">
        <v>51</v>
      </c>
      <c r="Y120">
        <v>64</v>
      </c>
      <c r="Z120">
        <v>23</v>
      </c>
      <c r="AA120">
        <v>93</v>
      </c>
      <c r="AB120">
        <v>67</v>
      </c>
      <c r="AC120">
        <v>3</v>
      </c>
      <c r="AD120">
        <v>84</v>
      </c>
    </row>
    <row r="121" spans="11:30" ht="15" customHeight="1" x14ac:dyDescent="0.25">
      <c r="K121">
        <v>63</v>
      </c>
      <c r="L121">
        <v>62</v>
      </c>
      <c r="M121">
        <v>60</v>
      </c>
      <c r="N121">
        <v>7</v>
      </c>
      <c r="O121">
        <v>95</v>
      </c>
      <c r="P121">
        <v>7</v>
      </c>
      <c r="Q121">
        <v>9</v>
      </c>
      <c r="R121">
        <v>20</v>
      </c>
      <c r="S121">
        <v>37</v>
      </c>
      <c r="T121">
        <v>63</v>
      </c>
      <c r="U121">
        <v>33</v>
      </c>
      <c r="V121">
        <v>60</v>
      </c>
      <c r="W121">
        <v>25</v>
      </c>
      <c r="X121">
        <v>59</v>
      </c>
      <c r="Y121">
        <v>91</v>
      </c>
      <c r="Z121">
        <v>15</v>
      </c>
      <c r="AA121">
        <v>76</v>
      </c>
      <c r="AB121">
        <v>44</v>
      </c>
      <c r="AC121">
        <v>28</v>
      </c>
      <c r="AD121">
        <v>70</v>
      </c>
    </row>
    <row r="122" spans="11:30" ht="15" customHeight="1" x14ac:dyDescent="0.25">
      <c r="K122">
        <v>59</v>
      </c>
      <c r="L122">
        <v>83</v>
      </c>
      <c r="M122">
        <v>41</v>
      </c>
      <c r="N122">
        <v>52</v>
      </c>
      <c r="O122">
        <v>33</v>
      </c>
      <c r="P122">
        <v>77</v>
      </c>
      <c r="Q122">
        <v>59</v>
      </c>
      <c r="R122">
        <v>28</v>
      </c>
      <c r="S122">
        <v>78</v>
      </c>
      <c r="T122">
        <v>49</v>
      </c>
      <c r="U122">
        <v>16</v>
      </c>
      <c r="V122">
        <v>17</v>
      </c>
      <c r="W122">
        <v>13</v>
      </c>
      <c r="X122">
        <v>92</v>
      </c>
      <c r="Y122">
        <v>8</v>
      </c>
      <c r="Z122">
        <v>77</v>
      </c>
      <c r="AA122">
        <v>38</v>
      </c>
      <c r="AB122">
        <v>83</v>
      </c>
      <c r="AC122">
        <v>41</v>
      </c>
      <c r="AD122">
        <v>91</v>
      </c>
    </row>
    <row r="123" spans="11:30" ht="15" customHeight="1" x14ac:dyDescent="0.25">
      <c r="K123">
        <v>23</v>
      </c>
      <c r="L123">
        <v>53</v>
      </c>
      <c r="M123">
        <v>55</v>
      </c>
      <c r="N123">
        <v>94</v>
      </c>
      <c r="O123">
        <v>79</v>
      </c>
      <c r="P123">
        <v>73</v>
      </c>
      <c r="Q123">
        <v>53</v>
      </c>
      <c r="R123">
        <v>45</v>
      </c>
      <c r="S123">
        <v>93</v>
      </c>
      <c r="T123">
        <v>69</v>
      </c>
      <c r="U123">
        <v>6</v>
      </c>
      <c r="V123">
        <v>55</v>
      </c>
      <c r="W123">
        <v>98</v>
      </c>
      <c r="X123">
        <v>4</v>
      </c>
      <c r="Y123">
        <v>99</v>
      </c>
      <c r="Z123">
        <v>58</v>
      </c>
      <c r="AA123">
        <v>5</v>
      </c>
      <c r="AB123">
        <v>92</v>
      </c>
      <c r="AC123">
        <v>23</v>
      </c>
      <c r="AD123">
        <v>45</v>
      </c>
    </row>
    <row r="124" spans="11:30" ht="15" customHeight="1" x14ac:dyDescent="0.25">
      <c r="K124">
        <v>73</v>
      </c>
      <c r="L124">
        <v>85</v>
      </c>
      <c r="M124">
        <v>62</v>
      </c>
      <c r="N124">
        <v>26</v>
      </c>
      <c r="O124">
        <v>65</v>
      </c>
      <c r="P124">
        <v>82</v>
      </c>
      <c r="Q124">
        <v>48</v>
      </c>
      <c r="R124">
        <v>55</v>
      </c>
      <c r="S124">
        <v>5</v>
      </c>
      <c r="T124">
        <v>82</v>
      </c>
      <c r="U124">
        <v>50</v>
      </c>
      <c r="V124">
        <v>68</v>
      </c>
      <c r="W124">
        <v>83</v>
      </c>
      <c r="X124">
        <v>6</v>
      </c>
      <c r="Y124">
        <v>32</v>
      </c>
      <c r="Z124">
        <v>7</v>
      </c>
      <c r="AA124">
        <v>84</v>
      </c>
      <c r="AB124">
        <v>77</v>
      </c>
      <c r="AC124">
        <v>76</v>
      </c>
      <c r="AD124">
        <v>56</v>
      </c>
    </row>
    <row r="125" spans="11:30" ht="15" customHeight="1" x14ac:dyDescent="0.25">
      <c r="K125">
        <v>87</v>
      </c>
      <c r="L125">
        <v>76</v>
      </c>
      <c r="M125">
        <v>44</v>
      </c>
      <c r="N125">
        <v>15</v>
      </c>
      <c r="O125">
        <v>5</v>
      </c>
      <c r="P125">
        <v>76</v>
      </c>
      <c r="Q125">
        <v>8</v>
      </c>
      <c r="R125">
        <v>73</v>
      </c>
      <c r="S125">
        <v>54</v>
      </c>
      <c r="T125">
        <v>18</v>
      </c>
      <c r="U125">
        <v>3</v>
      </c>
      <c r="V125">
        <v>40</v>
      </c>
      <c r="W125">
        <v>51</v>
      </c>
      <c r="X125">
        <v>87</v>
      </c>
      <c r="Y125">
        <v>91</v>
      </c>
      <c r="Z125">
        <v>87</v>
      </c>
      <c r="AA125">
        <v>50</v>
      </c>
      <c r="AB125">
        <v>92</v>
      </c>
      <c r="AC125">
        <v>62</v>
      </c>
      <c r="AD125">
        <v>81</v>
      </c>
    </row>
    <row r="126" spans="11:30" ht="15" customHeight="1" x14ac:dyDescent="0.25">
      <c r="K126">
        <v>25</v>
      </c>
      <c r="L126">
        <v>36</v>
      </c>
      <c r="M126">
        <v>61</v>
      </c>
      <c r="N126">
        <v>5</v>
      </c>
      <c r="O126">
        <v>95</v>
      </c>
      <c r="P126">
        <v>95</v>
      </c>
      <c r="Q126">
        <v>55</v>
      </c>
      <c r="R126">
        <v>44</v>
      </c>
      <c r="S126">
        <v>81</v>
      </c>
      <c r="T126">
        <v>51</v>
      </c>
      <c r="U126">
        <v>39</v>
      </c>
      <c r="V126">
        <v>13</v>
      </c>
      <c r="W126">
        <v>30</v>
      </c>
      <c r="X126">
        <v>54</v>
      </c>
      <c r="Y126">
        <v>49</v>
      </c>
      <c r="Z126">
        <v>1</v>
      </c>
      <c r="AA126">
        <v>31</v>
      </c>
      <c r="AB126">
        <v>100</v>
      </c>
      <c r="AC126">
        <v>16</v>
      </c>
      <c r="AD126">
        <v>40</v>
      </c>
    </row>
    <row r="127" spans="11:30" ht="15" customHeight="1" x14ac:dyDescent="0.25">
      <c r="K127">
        <v>87</v>
      </c>
      <c r="L127">
        <v>49</v>
      </c>
      <c r="M127">
        <v>6</v>
      </c>
      <c r="N127">
        <v>24</v>
      </c>
      <c r="O127">
        <v>96</v>
      </c>
      <c r="P127">
        <v>32</v>
      </c>
      <c r="Q127">
        <v>90</v>
      </c>
      <c r="R127">
        <v>43</v>
      </c>
      <c r="S127">
        <v>43</v>
      </c>
      <c r="T127">
        <v>36</v>
      </c>
      <c r="U127">
        <v>37</v>
      </c>
      <c r="V127">
        <v>56</v>
      </c>
      <c r="W127">
        <v>47</v>
      </c>
      <c r="X127">
        <v>79</v>
      </c>
      <c r="Y127">
        <v>51</v>
      </c>
      <c r="Z127">
        <v>14</v>
      </c>
      <c r="AA127">
        <v>2</v>
      </c>
      <c r="AB127">
        <v>55</v>
      </c>
      <c r="AC127">
        <v>93</v>
      </c>
      <c r="AD127">
        <v>38</v>
      </c>
    </row>
    <row r="128" spans="11:30" ht="15" customHeight="1" x14ac:dyDescent="0.25">
      <c r="K128">
        <v>1</v>
      </c>
      <c r="L128">
        <v>65</v>
      </c>
      <c r="M128">
        <v>3</v>
      </c>
      <c r="N128">
        <v>98</v>
      </c>
      <c r="O128">
        <v>88</v>
      </c>
      <c r="P128">
        <v>93</v>
      </c>
      <c r="Q128">
        <v>52</v>
      </c>
      <c r="R128">
        <v>26</v>
      </c>
      <c r="S128">
        <v>76</v>
      </c>
      <c r="T128">
        <v>97</v>
      </c>
      <c r="U128">
        <v>51</v>
      </c>
      <c r="V128">
        <v>42</v>
      </c>
      <c r="W128">
        <v>54</v>
      </c>
      <c r="X128">
        <v>3</v>
      </c>
      <c r="Y128">
        <v>84</v>
      </c>
      <c r="Z128">
        <v>69</v>
      </c>
      <c r="AA128">
        <v>53</v>
      </c>
      <c r="AB128">
        <v>19</v>
      </c>
      <c r="AC128">
        <v>95</v>
      </c>
      <c r="AD128">
        <v>95</v>
      </c>
    </row>
    <row r="129" spans="11:30" ht="15" customHeight="1" x14ac:dyDescent="0.25">
      <c r="K129">
        <v>25</v>
      </c>
      <c r="L129">
        <v>7</v>
      </c>
      <c r="M129">
        <v>5</v>
      </c>
      <c r="N129">
        <v>62</v>
      </c>
      <c r="O129">
        <v>60</v>
      </c>
      <c r="P129">
        <v>41</v>
      </c>
      <c r="Q129">
        <v>36</v>
      </c>
      <c r="R129">
        <v>43</v>
      </c>
      <c r="S129">
        <v>94</v>
      </c>
      <c r="T129">
        <v>66</v>
      </c>
      <c r="U129">
        <v>60</v>
      </c>
      <c r="V129">
        <v>24</v>
      </c>
      <c r="W129">
        <v>100</v>
      </c>
      <c r="X129">
        <v>23</v>
      </c>
      <c r="Y129">
        <v>72</v>
      </c>
      <c r="Z129">
        <v>92</v>
      </c>
      <c r="AA129">
        <v>42</v>
      </c>
      <c r="AB129">
        <v>63</v>
      </c>
      <c r="AC129">
        <v>99</v>
      </c>
      <c r="AD129">
        <v>96</v>
      </c>
    </row>
    <row r="130" spans="11:30" ht="15" customHeight="1" x14ac:dyDescent="0.25">
      <c r="K130">
        <v>3</v>
      </c>
      <c r="L130">
        <v>15</v>
      </c>
      <c r="M130">
        <v>36</v>
      </c>
      <c r="N130">
        <v>21</v>
      </c>
      <c r="O130">
        <v>81</v>
      </c>
      <c r="P130">
        <v>37</v>
      </c>
      <c r="Q130">
        <v>48</v>
      </c>
      <c r="R130">
        <v>67</v>
      </c>
      <c r="S130">
        <v>87</v>
      </c>
      <c r="T130">
        <v>79</v>
      </c>
      <c r="U130">
        <v>56</v>
      </c>
      <c r="V130">
        <v>50</v>
      </c>
      <c r="W130">
        <v>52</v>
      </c>
      <c r="X130">
        <v>6</v>
      </c>
      <c r="Y130">
        <v>49</v>
      </c>
      <c r="Z130">
        <v>61</v>
      </c>
      <c r="AA130">
        <v>93</v>
      </c>
      <c r="AB130">
        <v>86</v>
      </c>
      <c r="AC130">
        <v>70</v>
      </c>
      <c r="AD130">
        <v>67</v>
      </c>
    </row>
    <row r="131" spans="11:30" ht="15" customHeight="1" x14ac:dyDescent="0.25">
      <c r="K131">
        <v>21</v>
      </c>
      <c r="L131">
        <v>88</v>
      </c>
      <c r="M131">
        <v>92</v>
      </c>
      <c r="N131">
        <v>53</v>
      </c>
      <c r="O131">
        <v>26</v>
      </c>
      <c r="P131">
        <v>82</v>
      </c>
      <c r="Q131">
        <v>74</v>
      </c>
      <c r="R131">
        <v>30</v>
      </c>
      <c r="S131">
        <v>71</v>
      </c>
      <c r="T131">
        <v>37</v>
      </c>
      <c r="U131">
        <v>57</v>
      </c>
      <c r="V131">
        <v>38</v>
      </c>
      <c r="W131">
        <v>79</v>
      </c>
      <c r="X131">
        <v>52</v>
      </c>
      <c r="Y131">
        <v>81</v>
      </c>
      <c r="Z131">
        <v>29</v>
      </c>
      <c r="AA131">
        <v>93</v>
      </c>
      <c r="AB131">
        <v>50</v>
      </c>
      <c r="AC131">
        <v>46</v>
      </c>
      <c r="AD131">
        <v>53</v>
      </c>
    </row>
    <row r="132" spans="11:30" ht="15" customHeight="1" x14ac:dyDescent="0.25">
      <c r="K132">
        <v>46</v>
      </c>
      <c r="L132">
        <v>8</v>
      </c>
      <c r="M132">
        <v>27</v>
      </c>
      <c r="N132">
        <v>24</v>
      </c>
      <c r="O132">
        <v>80</v>
      </c>
      <c r="P132">
        <v>66</v>
      </c>
      <c r="Q132">
        <v>74</v>
      </c>
      <c r="R132">
        <v>33</v>
      </c>
      <c r="S132">
        <v>76</v>
      </c>
      <c r="T132">
        <v>70</v>
      </c>
      <c r="U132">
        <v>91</v>
      </c>
      <c r="V132">
        <v>60</v>
      </c>
      <c r="W132">
        <v>83</v>
      </c>
      <c r="X132">
        <v>26</v>
      </c>
      <c r="Y132">
        <v>92</v>
      </c>
      <c r="Z132">
        <v>63</v>
      </c>
      <c r="AA132">
        <v>37</v>
      </c>
      <c r="AB132">
        <v>72</v>
      </c>
      <c r="AC132">
        <v>38</v>
      </c>
      <c r="AD132">
        <v>66</v>
      </c>
    </row>
    <row r="133" spans="11:30" ht="15" customHeight="1" x14ac:dyDescent="0.25">
      <c r="K133">
        <v>41</v>
      </c>
      <c r="L133">
        <v>32</v>
      </c>
      <c r="M133">
        <v>70</v>
      </c>
      <c r="N133">
        <v>57</v>
      </c>
      <c r="O133">
        <v>7</v>
      </c>
      <c r="P133">
        <v>68</v>
      </c>
      <c r="Q133">
        <v>37</v>
      </c>
      <c r="R133">
        <v>55</v>
      </c>
      <c r="S133">
        <v>84</v>
      </c>
      <c r="T133">
        <v>29</v>
      </c>
      <c r="U133">
        <v>57</v>
      </c>
      <c r="V133">
        <v>5</v>
      </c>
      <c r="W133">
        <v>82</v>
      </c>
      <c r="X133">
        <v>48</v>
      </c>
      <c r="Y133">
        <v>26</v>
      </c>
      <c r="Z133">
        <v>40</v>
      </c>
      <c r="AA133">
        <v>20</v>
      </c>
      <c r="AB133">
        <v>7</v>
      </c>
      <c r="AC133">
        <v>84</v>
      </c>
      <c r="AD133">
        <v>34</v>
      </c>
    </row>
    <row r="134" spans="11:30" ht="15" customHeight="1" x14ac:dyDescent="0.25">
      <c r="K134">
        <v>74</v>
      </c>
      <c r="L134">
        <v>5</v>
      </c>
      <c r="M134">
        <v>50</v>
      </c>
      <c r="N134">
        <v>73</v>
      </c>
      <c r="O134">
        <v>14</v>
      </c>
      <c r="P134">
        <v>35</v>
      </c>
      <c r="Q134">
        <v>70</v>
      </c>
      <c r="R134">
        <v>87</v>
      </c>
      <c r="S134">
        <v>65</v>
      </c>
      <c r="T134">
        <v>56</v>
      </c>
      <c r="U134">
        <v>85</v>
      </c>
      <c r="V134">
        <v>51</v>
      </c>
      <c r="W134">
        <v>54</v>
      </c>
      <c r="X134">
        <v>75</v>
      </c>
      <c r="Y134">
        <v>88</v>
      </c>
      <c r="Z134">
        <v>27</v>
      </c>
      <c r="AA134">
        <v>35</v>
      </c>
      <c r="AB134">
        <v>13</v>
      </c>
      <c r="AC134">
        <v>20</v>
      </c>
      <c r="AD134">
        <v>28</v>
      </c>
    </row>
    <row r="135" spans="11:30" ht="15" customHeight="1" x14ac:dyDescent="0.25">
      <c r="K135">
        <v>8</v>
      </c>
      <c r="L135">
        <v>52</v>
      </c>
      <c r="M135">
        <v>77</v>
      </c>
      <c r="N135">
        <v>79</v>
      </c>
      <c r="O135">
        <v>18</v>
      </c>
      <c r="P135">
        <v>82</v>
      </c>
      <c r="Q135">
        <v>17</v>
      </c>
      <c r="R135">
        <v>29</v>
      </c>
      <c r="S135">
        <v>56</v>
      </c>
      <c r="T135">
        <v>56</v>
      </c>
      <c r="U135">
        <v>56</v>
      </c>
      <c r="V135">
        <v>43</v>
      </c>
      <c r="W135">
        <v>30</v>
      </c>
      <c r="X135">
        <v>82</v>
      </c>
      <c r="Y135">
        <v>39</v>
      </c>
      <c r="Z135">
        <v>9</v>
      </c>
      <c r="AA135">
        <v>11</v>
      </c>
      <c r="AB135">
        <v>36</v>
      </c>
      <c r="AC135">
        <v>50</v>
      </c>
      <c r="AD135">
        <v>33</v>
      </c>
    </row>
    <row r="136" spans="11:30" ht="15" customHeight="1" x14ac:dyDescent="0.25">
      <c r="K136">
        <v>64</v>
      </c>
      <c r="L136">
        <v>28</v>
      </c>
      <c r="M136">
        <v>1</v>
      </c>
      <c r="N136">
        <v>99</v>
      </c>
      <c r="O136">
        <v>41</v>
      </c>
      <c r="P136">
        <v>63</v>
      </c>
      <c r="Q136">
        <v>89</v>
      </c>
      <c r="R136">
        <v>69</v>
      </c>
      <c r="S136">
        <v>97</v>
      </c>
      <c r="T136">
        <v>26</v>
      </c>
      <c r="U136">
        <v>50</v>
      </c>
      <c r="V136">
        <v>30</v>
      </c>
      <c r="W136">
        <v>9</v>
      </c>
      <c r="X136">
        <v>44</v>
      </c>
      <c r="Y136">
        <v>38</v>
      </c>
      <c r="Z136">
        <v>9</v>
      </c>
      <c r="AA136">
        <v>19</v>
      </c>
      <c r="AB136">
        <v>25</v>
      </c>
      <c r="AC136">
        <v>64</v>
      </c>
      <c r="AD136">
        <v>74</v>
      </c>
    </row>
    <row r="137" spans="11:30" ht="15" customHeight="1" x14ac:dyDescent="0.25">
      <c r="K137">
        <v>60</v>
      </c>
      <c r="L137">
        <v>75</v>
      </c>
      <c r="M137">
        <v>59</v>
      </c>
      <c r="N137">
        <v>23</v>
      </c>
      <c r="O137">
        <v>50</v>
      </c>
      <c r="P137">
        <v>98</v>
      </c>
      <c r="Q137">
        <v>8</v>
      </c>
      <c r="R137">
        <v>91</v>
      </c>
      <c r="S137">
        <v>84</v>
      </c>
      <c r="T137">
        <v>25</v>
      </c>
      <c r="U137">
        <v>59</v>
      </c>
      <c r="V137">
        <v>21</v>
      </c>
      <c r="W137">
        <v>50</v>
      </c>
      <c r="X137">
        <v>94</v>
      </c>
      <c r="Y137">
        <v>4</v>
      </c>
      <c r="Z137">
        <v>32</v>
      </c>
      <c r="AA137">
        <v>36</v>
      </c>
      <c r="AB137">
        <v>13</v>
      </c>
      <c r="AC137">
        <v>71</v>
      </c>
      <c r="AD137">
        <v>60</v>
      </c>
    </row>
    <row r="138" spans="11:30" ht="15" customHeight="1" x14ac:dyDescent="0.25">
      <c r="K138">
        <v>24</v>
      </c>
      <c r="L138">
        <v>32</v>
      </c>
      <c r="M138">
        <v>42</v>
      </c>
      <c r="N138">
        <v>22</v>
      </c>
      <c r="O138">
        <v>45</v>
      </c>
      <c r="P138">
        <v>40</v>
      </c>
      <c r="Q138">
        <v>78</v>
      </c>
      <c r="R138">
        <v>92</v>
      </c>
      <c r="S138">
        <v>9</v>
      </c>
      <c r="T138">
        <v>76</v>
      </c>
      <c r="U138">
        <v>58</v>
      </c>
      <c r="V138">
        <v>32</v>
      </c>
      <c r="W138">
        <v>44</v>
      </c>
      <c r="X138">
        <v>50</v>
      </c>
      <c r="Y138">
        <v>57</v>
      </c>
      <c r="Z138">
        <v>98</v>
      </c>
      <c r="AA138">
        <v>55</v>
      </c>
      <c r="AB138">
        <v>18</v>
      </c>
      <c r="AC138">
        <v>18</v>
      </c>
      <c r="AD138">
        <v>88</v>
      </c>
    </row>
    <row r="139" spans="11:30" ht="15" customHeight="1" x14ac:dyDescent="0.25">
      <c r="K139">
        <v>66</v>
      </c>
      <c r="L139">
        <v>100</v>
      </c>
      <c r="M139">
        <v>97</v>
      </c>
      <c r="N139">
        <v>47</v>
      </c>
      <c r="O139">
        <v>89</v>
      </c>
      <c r="P139">
        <v>46</v>
      </c>
      <c r="Q139">
        <v>89</v>
      </c>
      <c r="R139">
        <v>73</v>
      </c>
      <c r="S139">
        <v>33</v>
      </c>
      <c r="T139">
        <v>29</v>
      </c>
      <c r="U139">
        <v>43</v>
      </c>
      <c r="V139">
        <v>46</v>
      </c>
      <c r="W139">
        <v>41</v>
      </c>
      <c r="X139">
        <v>83</v>
      </c>
      <c r="Y139">
        <v>59</v>
      </c>
      <c r="Z139">
        <v>75</v>
      </c>
      <c r="AA139">
        <v>66</v>
      </c>
      <c r="AB139">
        <v>65</v>
      </c>
      <c r="AC139">
        <v>88</v>
      </c>
      <c r="AD139">
        <v>32</v>
      </c>
    </row>
    <row r="140" spans="11:30" ht="15" customHeight="1" x14ac:dyDescent="0.25">
      <c r="K140">
        <v>5</v>
      </c>
      <c r="L140">
        <v>21</v>
      </c>
      <c r="M140">
        <v>61</v>
      </c>
      <c r="N140">
        <v>56</v>
      </c>
      <c r="O140">
        <v>43</v>
      </c>
      <c r="P140">
        <v>59</v>
      </c>
      <c r="Q140">
        <v>39</v>
      </c>
      <c r="R140">
        <v>19</v>
      </c>
      <c r="S140">
        <v>41</v>
      </c>
      <c r="T140">
        <v>82</v>
      </c>
      <c r="U140">
        <v>2</v>
      </c>
      <c r="V140">
        <v>73</v>
      </c>
      <c r="W140">
        <v>84</v>
      </c>
      <c r="X140">
        <v>3</v>
      </c>
      <c r="Y140">
        <v>11</v>
      </c>
      <c r="Z140">
        <v>36</v>
      </c>
      <c r="AA140">
        <v>69</v>
      </c>
      <c r="AB140">
        <v>53</v>
      </c>
      <c r="AC140">
        <v>10</v>
      </c>
      <c r="AD140">
        <v>33</v>
      </c>
    </row>
    <row r="141" spans="11:30" ht="15" customHeight="1" x14ac:dyDescent="0.25">
      <c r="K141">
        <v>51</v>
      </c>
      <c r="L141">
        <v>11</v>
      </c>
      <c r="M141">
        <v>13</v>
      </c>
      <c r="N141">
        <v>49</v>
      </c>
      <c r="O141">
        <v>60</v>
      </c>
      <c r="P141">
        <v>16</v>
      </c>
      <c r="Q141">
        <v>15</v>
      </c>
      <c r="R141">
        <v>94</v>
      </c>
      <c r="S141">
        <v>67</v>
      </c>
      <c r="T141">
        <v>91</v>
      </c>
      <c r="U141">
        <v>32</v>
      </c>
      <c r="V141">
        <v>65</v>
      </c>
      <c r="W141">
        <v>21</v>
      </c>
      <c r="X141">
        <v>89</v>
      </c>
      <c r="Y141">
        <v>53</v>
      </c>
      <c r="Z141">
        <v>90</v>
      </c>
      <c r="AA141">
        <v>23</v>
      </c>
      <c r="AB141">
        <v>79</v>
      </c>
      <c r="AC141">
        <v>75</v>
      </c>
      <c r="AD141">
        <v>37</v>
      </c>
    </row>
    <row r="142" spans="11:30" ht="15" customHeight="1" x14ac:dyDescent="0.25">
      <c r="K142">
        <v>80</v>
      </c>
      <c r="L142">
        <v>38</v>
      </c>
      <c r="M142">
        <v>15</v>
      </c>
      <c r="N142">
        <v>55</v>
      </c>
      <c r="O142">
        <v>84</v>
      </c>
      <c r="P142">
        <v>4</v>
      </c>
      <c r="Q142">
        <v>68</v>
      </c>
      <c r="R142">
        <v>40</v>
      </c>
      <c r="S142">
        <v>85</v>
      </c>
      <c r="T142">
        <v>2</v>
      </c>
      <c r="U142">
        <v>68</v>
      </c>
      <c r="V142">
        <v>46</v>
      </c>
      <c r="W142">
        <v>3</v>
      </c>
      <c r="X142">
        <v>49</v>
      </c>
      <c r="Y142">
        <v>96</v>
      </c>
      <c r="Z142">
        <v>43</v>
      </c>
      <c r="AA142">
        <v>66</v>
      </c>
      <c r="AB142">
        <v>16</v>
      </c>
      <c r="AC142">
        <v>68</v>
      </c>
      <c r="AD142">
        <v>85</v>
      </c>
    </row>
    <row r="143" spans="11:30" ht="15" customHeight="1" x14ac:dyDescent="0.25">
      <c r="K143">
        <v>69</v>
      </c>
      <c r="L143">
        <v>59</v>
      </c>
      <c r="M143">
        <v>95</v>
      </c>
      <c r="N143">
        <v>21</v>
      </c>
      <c r="O143">
        <v>59</v>
      </c>
      <c r="P143">
        <v>78</v>
      </c>
      <c r="Q143">
        <v>9</v>
      </c>
      <c r="R143">
        <v>59</v>
      </c>
      <c r="S143">
        <v>36</v>
      </c>
      <c r="T143">
        <v>68</v>
      </c>
      <c r="U143">
        <v>21</v>
      </c>
      <c r="V143">
        <v>98</v>
      </c>
      <c r="W143">
        <v>28</v>
      </c>
      <c r="X143">
        <v>28</v>
      </c>
      <c r="Y143">
        <v>43</v>
      </c>
      <c r="Z143">
        <v>75</v>
      </c>
      <c r="AA143">
        <v>15</v>
      </c>
      <c r="AB143">
        <v>15</v>
      </c>
      <c r="AC143">
        <v>46</v>
      </c>
      <c r="AD143">
        <v>97</v>
      </c>
    </row>
    <row r="144" spans="11:30" ht="15" customHeight="1" x14ac:dyDescent="0.25">
      <c r="K144">
        <v>44</v>
      </c>
      <c r="L144">
        <v>43</v>
      </c>
      <c r="M144">
        <v>36</v>
      </c>
      <c r="N144">
        <v>99</v>
      </c>
      <c r="O144">
        <v>84</v>
      </c>
      <c r="P144">
        <v>57</v>
      </c>
      <c r="Q144">
        <v>72</v>
      </c>
      <c r="R144">
        <v>11</v>
      </c>
      <c r="S144">
        <v>93</v>
      </c>
      <c r="T144">
        <v>84</v>
      </c>
      <c r="U144">
        <v>75</v>
      </c>
      <c r="V144">
        <v>56</v>
      </c>
      <c r="W144">
        <v>15</v>
      </c>
      <c r="X144">
        <v>80</v>
      </c>
      <c r="Y144">
        <v>83</v>
      </c>
      <c r="Z144">
        <v>32</v>
      </c>
      <c r="AA144">
        <v>36</v>
      </c>
      <c r="AB144">
        <v>100</v>
      </c>
      <c r="AC144">
        <v>78</v>
      </c>
      <c r="AD144">
        <v>96</v>
      </c>
    </row>
    <row r="145" spans="11:30" ht="15" customHeight="1" x14ac:dyDescent="0.25">
      <c r="K145">
        <v>36</v>
      </c>
      <c r="L145">
        <v>96</v>
      </c>
      <c r="M145">
        <v>63</v>
      </c>
      <c r="N145">
        <v>2</v>
      </c>
      <c r="O145">
        <v>69</v>
      </c>
      <c r="P145">
        <v>5</v>
      </c>
      <c r="Q145">
        <v>56</v>
      </c>
      <c r="R145">
        <v>70</v>
      </c>
      <c r="S145">
        <v>66</v>
      </c>
      <c r="T145">
        <v>65</v>
      </c>
      <c r="U145">
        <v>75</v>
      </c>
      <c r="V145">
        <v>10</v>
      </c>
      <c r="W145">
        <v>97</v>
      </c>
      <c r="X145">
        <v>100</v>
      </c>
      <c r="Y145">
        <v>60</v>
      </c>
      <c r="Z145">
        <v>1</v>
      </c>
      <c r="AA145">
        <v>52</v>
      </c>
      <c r="AB145">
        <v>42</v>
      </c>
      <c r="AC145">
        <v>8</v>
      </c>
      <c r="AD145">
        <v>90</v>
      </c>
    </row>
    <row r="146" spans="11:30" ht="15" customHeight="1" x14ac:dyDescent="0.25">
      <c r="K146">
        <v>90</v>
      </c>
      <c r="L146">
        <v>35</v>
      </c>
      <c r="M146">
        <v>33</v>
      </c>
      <c r="N146">
        <v>45</v>
      </c>
      <c r="O146">
        <v>100</v>
      </c>
      <c r="P146">
        <v>95</v>
      </c>
      <c r="Q146">
        <v>30</v>
      </c>
      <c r="R146">
        <v>23</v>
      </c>
      <c r="S146">
        <v>92</v>
      </c>
      <c r="T146">
        <v>15</v>
      </c>
      <c r="U146">
        <v>64</v>
      </c>
      <c r="V146">
        <v>41</v>
      </c>
      <c r="W146">
        <v>25</v>
      </c>
      <c r="X146">
        <v>55</v>
      </c>
      <c r="Y146">
        <v>7</v>
      </c>
      <c r="Z146">
        <v>30</v>
      </c>
      <c r="AA146">
        <v>61</v>
      </c>
      <c r="AB146">
        <v>71</v>
      </c>
      <c r="AC146">
        <v>5</v>
      </c>
      <c r="AD146">
        <v>68</v>
      </c>
    </row>
    <row r="147" spans="11:30" ht="15" customHeight="1" x14ac:dyDescent="0.25">
      <c r="K147">
        <v>29</v>
      </c>
      <c r="L147">
        <v>11</v>
      </c>
      <c r="M147">
        <v>97</v>
      </c>
      <c r="N147">
        <v>85</v>
      </c>
      <c r="O147">
        <v>100</v>
      </c>
      <c r="P147">
        <v>17</v>
      </c>
      <c r="Q147">
        <v>81</v>
      </c>
      <c r="R147">
        <v>87</v>
      </c>
      <c r="S147">
        <v>5</v>
      </c>
      <c r="T147">
        <v>71</v>
      </c>
      <c r="U147">
        <v>57</v>
      </c>
      <c r="V147">
        <v>87</v>
      </c>
      <c r="W147">
        <v>40</v>
      </c>
      <c r="X147">
        <v>30</v>
      </c>
      <c r="Y147">
        <v>39</v>
      </c>
      <c r="Z147">
        <v>55</v>
      </c>
      <c r="AA147">
        <v>79</v>
      </c>
      <c r="AB147">
        <v>98</v>
      </c>
      <c r="AC147">
        <v>85</v>
      </c>
      <c r="AD147">
        <v>23</v>
      </c>
    </row>
    <row r="148" spans="11:30" ht="15" customHeight="1" x14ac:dyDescent="0.25">
      <c r="K148">
        <v>87</v>
      </c>
      <c r="L148">
        <v>99</v>
      </c>
      <c r="M148">
        <v>83</v>
      </c>
      <c r="N148">
        <v>90</v>
      </c>
      <c r="O148">
        <v>96</v>
      </c>
      <c r="P148">
        <v>54</v>
      </c>
      <c r="Q148">
        <v>33</v>
      </c>
      <c r="R148">
        <v>56</v>
      </c>
      <c r="S148">
        <v>59</v>
      </c>
      <c r="T148">
        <v>32</v>
      </c>
      <c r="U148">
        <v>34</v>
      </c>
      <c r="V148">
        <v>56</v>
      </c>
      <c r="W148">
        <v>17</v>
      </c>
      <c r="X148">
        <v>12</v>
      </c>
      <c r="Y148">
        <v>94</v>
      </c>
      <c r="Z148">
        <v>57</v>
      </c>
      <c r="AA148">
        <v>99</v>
      </c>
      <c r="AB148">
        <v>20</v>
      </c>
      <c r="AC148">
        <v>35</v>
      </c>
      <c r="AD148">
        <v>92</v>
      </c>
    </row>
    <row r="149" spans="11:30" ht="15" customHeight="1" x14ac:dyDescent="0.25">
      <c r="K149">
        <v>80</v>
      </c>
      <c r="L149">
        <v>41</v>
      </c>
      <c r="M149">
        <v>1</v>
      </c>
      <c r="N149">
        <v>99</v>
      </c>
      <c r="O149">
        <v>56</v>
      </c>
      <c r="P149">
        <v>87</v>
      </c>
      <c r="Q149">
        <v>85</v>
      </c>
      <c r="R149">
        <v>74</v>
      </c>
      <c r="S149">
        <v>85</v>
      </c>
      <c r="T149">
        <v>29</v>
      </c>
      <c r="U149">
        <v>6</v>
      </c>
      <c r="V149">
        <v>73</v>
      </c>
      <c r="W149">
        <v>40</v>
      </c>
      <c r="X149">
        <v>42</v>
      </c>
      <c r="Y149">
        <v>65</v>
      </c>
      <c r="Z149">
        <v>73</v>
      </c>
      <c r="AA149">
        <v>22</v>
      </c>
      <c r="AB149">
        <v>7</v>
      </c>
      <c r="AC149">
        <v>7</v>
      </c>
      <c r="AD149">
        <v>99</v>
      </c>
    </row>
    <row r="150" spans="11:30" ht="15" customHeight="1" x14ac:dyDescent="0.25">
      <c r="K150">
        <v>67</v>
      </c>
      <c r="L150">
        <v>86</v>
      </c>
      <c r="M150">
        <v>89</v>
      </c>
      <c r="N150">
        <v>90</v>
      </c>
      <c r="O150">
        <v>17</v>
      </c>
      <c r="P150">
        <v>97</v>
      </c>
      <c r="Q150">
        <v>64</v>
      </c>
      <c r="R150">
        <v>6</v>
      </c>
      <c r="S150">
        <v>43</v>
      </c>
      <c r="T150">
        <v>23</v>
      </c>
      <c r="U150">
        <v>3</v>
      </c>
      <c r="V150">
        <v>74</v>
      </c>
      <c r="W150">
        <v>60</v>
      </c>
      <c r="X150">
        <v>9</v>
      </c>
      <c r="Y150">
        <v>26</v>
      </c>
      <c r="Z150">
        <v>83</v>
      </c>
      <c r="AA150">
        <v>36</v>
      </c>
      <c r="AB150">
        <v>58</v>
      </c>
      <c r="AC150">
        <v>66</v>
      </c>
      <c r="AD150">
        <v>35</v>
      </c>
    </row>
    <row r="151" spans="11:30" ht="15" customHeight="1" x14ac:dyDescent="0.25">
      <c r="K151">
        <v>78</v>
      </c>
      <c r="L151">
        <v>98</v>
      </c>
      <c r="M151">
        <v>73</v>
      </c>
      <c r="N151">
        <v>2</v>
      </c>
      <c r="O151">
        <v>43</v>
      </c>
      <c r="P151">
        <v>55</v>
      </c>
      <c r="Q151">
        <v>81</v>
      </c>
      <c r="R151">
        <v>46</v>
      </c>
      <c r="S151">
        <v>6</v>
      </c>
      <c r="T151">
        <v>58</v>
      </c>
      <c r="U151">
        <v>18</v>
      </c>
      <c r="V151">
        <v>96</v>
      </c>
      <c r="W151">
        <v>91</v>
      </c>
      <c r="X151">
        <v>86</v>
      </c>
      <c r="Y151">
        <v>93</v>
      </c>
      <c r="Z151">
        <v>2</v>
      </c>
      <c r="AA151">
        <v>100</v>
      </c>
      <c r="AB151">
        <v>15</v>
      </c>
      <c r="AC151">
        <v>54</v>
      </c>
      <c r="AD151">
        <v>54</v>
      </c>
    </row>
    <row r="152" spans="11:30" ht="15" customHeight="1" x14ac:dyDescent="0.25">
      <c r="K152">
        <v>59</v>
      </c>
      <c r="L152">
        <v>7</v>
      </c>
      <c r="M152">
        <v>61</v>
      </c>
      <c r="N152">
        <v>27</v>
      </c>
      <c r="O152">
        <v>45</v>
      </c>
      <c r="P152">
        <v>25</v>
      </c>
      <c r="Q152">
        <v>32</v>
      </c>
      <c r="R152">
        <v>47</v>
      </c>
      <c r="S152">
        <v>66</v>
      </c>
      <c r="T152">
        <v>95</v>
      </c>
      <c r="U152">
        <v>22</v>
      </c>
      <c r="V152">
        <v>31</v>
      </c>
      <c r="W152">
        <v>61</v>
      </c>
      <c r="X152">
        <v>93</v>
      </c>
      <c r="Y152">
        <v>26</v>
      </c>
      <c r="Z152">
        <v>3</v>
      </c>
      <c r="AA152">
        <v>67</v>
      </c>
      <c r="AB152">
        <v>9</v>
      </c>
      <c r="AC152">
        <v>3</v>
      </c>
      <c r="AD152">
        <v>38</v>
      </c>
    </row>
    <row r="153" spans="11:30" ht="15" customHeight="1" x14ac:dyDescent="0.25">
      <c r="K153">
        <v>50</v>
      </c>
      <c r="L153">
        <v>65</v>
      </c>
      <c r="M153">
        <v>6</v>
      </c>
      <c r="N153">
        <v>73</v>
      </c>
      <c r="O153">
        <v>62</v>
      </c>
      <c r="P153">
        <v>5</v>
      </c>
      <c r="Q153">
        <v>96</v>
      </c>
      <c r="R153">
        <v>69</v>
      </c>
      <c r="S153">
        <v>65</v>
      </c>
      <c r="T153">
        <v>21</v>
      </c>
      <c r="U153">
        <v>72</v>
      </c>
      <c r="V153">
        <v>10</v>
      </c>
      <c r="W153">
        <v>27</v>
      </c>
      <c r="X153">
        <v>58</v>
      </c>
      <c r="Y153">
        <v>29</v>
      </c>
      <c r="Z153">
        <v>28</v>
      </c>
      <c r="AA153">
        <v>35</v>
      </c>
      <c r="AB153">
        <v>27</v>
      </c>
      <c r="AC153">
        <v>68</v>
      </c>
      <c r="AD153">
        <v>2</v>
      </c>
    </row>
    <row r="154" spans="11:30" ht="15" customHeight="1" x14ac:dyDescent="0.25">
      <c r="K154">
        <v>91</v>
      </c>
      <c r="L154">
        <v>58</v>
      </c>
      <c r="M154">
        <v>44</v>
      </c>
      <c r="N154">
        <v>11</v>
      </c>
      <c r="O154">
        <v>100</v>
      </c>
      <c r="P154">
        <v>82</v>
      </c>
      <c r="Q154">
        <v>50</v>
      </c>
      <c r="R154">
        <v>28</v>
      </c>
      <c r="S154">
        <v>26</v>
      </c>
      <c r="T154">
        <v>93</v>
      </c>
      <c r="U154">
        <v>81</v>
      </c>
      <c r="V154">
        <v>15</v>
      </c>
      <c r="W154">
        <v>33</v>
      </c>
      <c r="X154">
        <v>49</v>
      </c>
      <c r="Y154">
        <v>62</v>
      </c>
      <c r="Z154">
        <v>75</v>
      </c>
      <c r="AA154">
        <v>50</v>
      </c>
      <c r="AB154">
        <v>5</v>
      </c>
      <c r="AC154">
        <v>45</v>
      </c>
      <c r="AD154">
        <v>20</v>
      </c>
    </row>
    <row r="155" spans="11:30" ht="15" customHeight="1" x14ac:dyDescent="0.25">
      <c r="K155">
        <v>36</v>
      </c>
      <c r="L155">
        <v>92</v>
      </c>
      <c r="M155">
        <v>28</v>
      </c>
      <c r="N155">
        <v>37</v>
      </c>
      <c r="O155">
        <v>38</v>
      </c>
      <c r="P155">
        <v>4</v>
      </c>
      <c r="Q155">
        <v>30</v>
      </c>
      <c r="R155">
        <v>99</v>
      </c>
      <c r="S155">
        <v>17</v>
      </c>
      <c r="T155">
        <v>88</v>
      </c>
      <c r="U155">
        <v>37</v>
      </c>
      <c r="V155">
        <v>90</v>
      </c>
      <c r="W155">
        <v>1</v>
      </c>
      <c r="X155">
        <v>77</v>
      </c>
      <c r="Y155">
        <v>59</v>
      </c>
      <c r="Z155">
        <v>61</v>
      </c>
      <c r="AA155">
        <v>73</v>
      </c>
      <c r="AB155">
        <v>66</v>
      </c>
      <c r="AC155">
        <v>32</v>
      </c>
      <c r="AD155">
        <v>39</v>
      </c>
    </row>
    <row r="156" spans="11:30" ht="15" customHeight="1" x14ac:dyDescent="0.25">
      <c r="K156">
        <v>93</v>
      </c>
      <c r="L156">
        <v>31</v>
      </c>
      <c r="M156">
        <v>27</v>
      </c>
      <c r="N156">
        <v>55</v>
      </c>
      <c r="O156">
        <v>85</v>
      </c>
      <c r="P156">
        <v>54</v>
      </c>
      <c r="Q156">
        <v>65</v>
      </c>
      <c r="R156">
        <v>94</v>
      </c>
      <c r="S156">
        <v>90</v>
      </c>
      <c r="T156">
        <v>56</v>
      </c>
      <c r="U156">
        <v>4</v>
      </c>
      <c r="V156">
        <v>3</v>
      </c>
      <c r="W156">
        <v>84</v>
      </c>
      <c r="X156">
        <v>8</v>
      </c>
      <c r="Y156">
        <v>56</v>
      </c>
      <c r="Z156">
        <v>20</v>
      </c>
      <c r="AA156">
        <v>9</v>
      </c>
      <c r="AB156">
        <v>91</v>
      </c>
      <c r="AC156">
        <v>72</v>
      </c>
      <c r="AD156">
        <v>19</v>
      </c>
    </row>
    <row r="157" spans="11:30" ht="15" customHeight="1" x14ac:dyDescent="0.25">
      <c r="K157">
        <v>31</v>
      </c>
      <c r="L157">
        <v>42</v>
      </c>
      <c r="M157">
        <v>27</v>
      </c>
      <c r="N157">
        <v>37</v>
      </c>
      <c r="O157">
        <v>83</v>
      </c>
      <c r="P157">
        <v>42</v>
      </c>
      <c r="Q157">
        <v>5</v>
      </c>
      <c r="R157">
        <v>43</v>
      </c>
      <c r="S157">
        <v>24</v>
      </c>
      <c r="T157">
        <v>68</v>
      </c>
      <c r="U157">
        <v>57</v>
      </c>
      <c r="V157">
        <v>97</v>
      </c>
      <c r="W157">
        <v>67</v>
      </c>
      <c r="X157">
        <v>13</v>
      </c>
      <c r="Y157">
        <v>41</v>
      </c>
      <c r="Z157">
        <v>20</v>
      </c>
      <c r="AA157">
        <v>38</v>
      </c>
      <c r="AB157">
        <v>39</v>
      </c>
      <c r="AC157">
        <v>11</v>
      </c>
      <c r="AD157">
        <v>46</v>
      </c>
    </row>
    <row r="158" spans="11:30" ht="15" customHeight="1" x14ac:dyDescent="0.25">
      <c r="K158">
        <v>32</v>
      </c>
      <c r="L158">
        <v>76</v>
      </c>
      <c r="M158">
        <v>74</v>
      </c>
      <c r="N158">
        <v>40</v>
      </c>
      <c r="O158">
        <v>8</v>
      </c>
      <c r="P158">
        <v>61</v>
      </c>
      <c r="Q158">
        <v>46</v>
      </c>
      <c r="R158">
        <v>73</v>
      </c>
      <c r="S158">
        <v>31</v>
      </c>
      <c r="T158">
        <v>92</v>
      </c>
      <c r="U158">
        <v>79</v>
      </c>
      <c r="V158">
        <v>87</v>
      </c>
      <c r="W158">
        <v>18</v>
      </c>
      <c r="X158">
        <v>8</v>
      </c>
      <c r="Y158">
        <v>70</v>
      </c>
      <c r="Z158">
        <v>43</v>
      </c>
      <c r="AA158">
        <v>40</v>
      </c>
      <c r="AB158">
        <v>74</v>
      </c>
      <c r="AC158">
        <v>98</v>
      </c>
      <c r="AD158">
        <v>73</v>
      </c>
    </row>
    <row r="159" spans="11:30" ht="15" customHeight="1" x14ac:dyDescent="0.25">
      <c r="K159">
        <v>36</v>
      </c>
      <c r="L159">
        <v>13</v>
      </c>
      <c r="M159">
        <v>30</v>
      </c>
      <c r="N159">
        <v>44</v>
      </c>
      <c r="O159">
        <v>71</v>
      </c>
      <c r="P159">
        <v>60</v>
      </c>
      <c r="Q159">
        <v>83</v>
      </c>
      <c r="R159">
        <v>68</v>
      </c>
      <c r="S159">
        <v>76</v>
      </c>
      <c r="T159">
        <v>20</v>
      </c>
      <c r="U159">
        <v>8</v>
      </c>
      <c r="V159">
        <v>48</v>
      </c>
      <c r="W159">
        <v>25</v>
      </c>
      <c r="X159">
        <v>58</v>
      </c>
      <c r="Y159">
        <v>33</v>
      </c>
      <c r="Z159">
        <v>53</v>
      </c>
      <c r="AA159">
        <v>72</v>
      </c>
      <c r="AB159">
        <v>18</v>
      </c>
      <c r="AC159">
        <v>12</v>
      </c>
      <c r="AD159">
        <v>41</v>
      </c>
    </row>
    <row r="160" spans="11:30" ht="15" customHeight="1" x14ac:dyDescent="0.25">
      <c r="K160">
        <v>10</v>
      </c>
      <c r="L160">
        <v>72</v>
      </c>
      <c r="M160">
        <v>34</v>
      </c>
      <c r="N160">
        <v>68</v>
      </c>
      <c r="O160">
        <v>46</v>
      </c>
      <c r="P160">
        <v>1</v>
      </c>
      <c r="Q160">
        <v>35</v>
      </c>
      <c r="R160">
        <v>84</v>
      </c>
      <c r="S160">
        <v>32</v>
      </c>
      <c r="T160">
        <v>34</v>
      </c>
      <c r="U160">
        <v>98</v>
      </c>
      <c r="V160">
        <v>27</v>
      </c>
      <c r="W160">
        <v>52</v>
      </c>
      <c r="X160">
        <v>51</v>
      </c>
      <c r="Y160">
        <v>8</v>
      </c>
      <c r="Z160">
        <v>16</v>
      </c>
      <c r="AA160">
        <v>61</v>
      </c>
      <c r="AB160">
        <v>6</v>
      </c>
      <c r="AC160">
        <v>68</v>
      </c>
      <c r="AD160">
        <v>43</v>
      </c>
    </row>
    <row r="161" spans="11:30" ht="15" customHeight="1" x14ac:dyDescent="0.25">
      <c r="K161">
        <v>51</v>
      </c>
      <c r="L161">
        <v>41</v>
      </c>
      <c r="M161">
        <v>64</v>
      </c>
      <c r="N161">
        <v>66</v>
      </c>
      <c r="O161">
        <v>64</v>
      </c>
      <c r="P161">
        <v>25</v>
      </c>
      <c r="Q161">
        <v>66</v>
      </c>
      <c r="R161">
        <v>21</v>
      </c>
      <c r="S161">
        <v>38</v>
      </c>
      <c r="T161">
        <v>45</v>
      </c>
      <c r="U161">
        <v>31</v>
      </c>
      <c r="V161">
        <v>34</v>
      </c>
      <c r="W161">
        <v>17</v>
      </c>
      <c r="X161">
        <v>4</v>
      </c>
      <c r="Y161">
        <v>83</v>
      </c>
      <c r="Z161">
        <v>1</v>
      </c>
      <c r="AA161">
        <v>60</v>
      </c>
      <c r="AB161">
        <v>22</v>
      </c>
      <c r="AC161">
        <v>74</v>
      </c>
      <c r="AD161">
        <v>33</v>
      </c>
    </row>
    <row r="162" spans="11:30" ht="15" customHeight="1" x14ac:dyDescent="0.25">
      <c r="K162">
        <v>54</v>
      </c>
      <c r="L162">
        <v>51</v>
      </c>
      <c r="M162">
        <v>44</v>
      </c>
      <c r="N162">
        <v>70</v>
      </c>
      <c r="O162">
        <v>39</v>
      </c>
      <c r="P162">
        <v>66</v>
      </c>
      <c r="Q162">
        <v>38</v>
      </c>
      <c r="R162">
        <v>21</v>
      </c>
      <c r="S162">
        <v>74</v>
      </c>
      <c r="T162">
        <v>64</v>
      </c>
      <c r="U162">
        <v>99</v>
      </c>
      <c r="V162">
        <v>18</v>
      </c>
      <c r="W162">
        <v>98</v>
      </c>
      <c r="X162">
        <v>18</v>
      </c>
      <c r="Y162">
        <v>51</v>
      </c>
      <c r="Z162">
        <v>87</v>
      </c>
      <c r="AA162">
        <v>36</v>
      </c>
      <c r="AB162">
        <v>70</v>
      </c>
      <c r="AC162">
        <v>19</v>
      </c>
      <c r="AD162">
        <v>46</v>
      </c>
    </row>
    <row r="163" spans="11:30" ht="15" customHeight="1" x14ac:dyDescent="0.25">
      <c r="K163">
        <v>18</v>
      </c>
      <c r="L163">
        <v>22</v>
      </c>
      <c r="M163">
        <v>68</v>
      </c>
      <c r="N163">
        <v>19</v>
      </c>
      <c r="O163">
        <v>62</v>
      </c>
      <c r="P163">
        <v>49</v>
      </c>
      <c r="Q163">
        <v>31</v>
      </c>
      <c r="R163">
        <v>98</v>
      </c>
      <c r="S163">
        <v>76</v>
      </c>
      <c r="T163">
        <v>84</v>
      </c>
      <c r="U163">
        <v>89</v>
      </c>
      <c r="V163">
        <v>100</v>
      </c>
      <c r="W163">
        <v>96</v>
      </c>
      <c r="X163">
        <v>9</v>
      </c>
      <c r="Y163">
        <v>25</v>
      </c>
      <c r="Z163">
        <v>81</v>
      </c>
      <c r="AA163">
        <v>17</v>
      </c>
      <c r="AB163">
        <v>67</v>
      </c>
      <c r="AC163">
        <v>34</v>
      </c>
      <c r="AD163">
        <v>71</v>
      </c>
    </row>
    <row r="164" spans="11:30" ht="15" customHeight="1" x14ac:dyDescent="0.25">
      <c r="K164">
        <v>20</v>
      </c>
      <c r="L164">
        <v>36</v>
      </c>
      <c r="M164">
        <v>76</v>
      </c>
      <c r="N164">
        <v>29</v>
      </c>
      <c r="O164">
        <v>14</v>
      </c>
      <c r="P164">
        <v>36</v>
      </c>
      <c r="Q164">
        <v>22</v>
      </c>
      <c r="R164">
        <v>14</v>
      </c>
      <c r="S164">
        <v>68</v>
      </c>
      <c r="T164">
        <v>87</v>
      </c>
      <c r="U164">
        <v>89</v>
      </c>
      <c r="V164">
        <v>5</v>
      </c>
      <c r="W164">
        <v>42</v>
      </c>
      <c r="X164">
        <v>37</v>
      </c>
      <c r="Y164">
        <v>65</v>
      </c>
      <c r="Z164">
        <v>87</v>
      </c>
      <c r="AA164">
        <v>48</v>
      </c>
      <c r="AB164">
        <v>98</v>
      </c>
      <c r="AC164">
        <v>10</v>
      </c>
      <c r="AD164">
        <v>82</v>
      </c>
    </row>
    <row r="165" spans="11:30" ht="15" customHeight="1" x14ac:dyDescent="0.25">
      <c r="K165">
        <v>84</v>
      </c>
      <c r="L165">
        <v>81</v>
      </c>
      <c r="M165">
        <v>83</v>
      </c>
      <c r="N165">
        <v>45</v>
      </c>
      <c r="O165">
        <v>67</v>
      </c>
      <c r="P165">
        <v>76</v>
      </c>
      <c r="Q165">
        <v>65</v>
      </c>
      <c r="R165">
        <v>53</v>
      </c>
      <c r="S165">
        <v>76</v>
      </c>
      <c r="T165">
        <v>100</v>
      </c>
      <c r="U165">
        <v>39</v>
      </c>
      <c r="V165">
        <v>47</v>
      </c>
      <c r="W165">
        <v>28</v>
      </c>
      <c r="X165">
        <v>59</v>
      </c>
      <c r="Y165">
        <v>9</v>
      </c>
      <c r="Z165">
        <v>22</v>
      </c>
      <c r="AA165">
        <v>39</v>
      </c>
      <c r="AB165">
        <v>98</v>
      </c>
      <c r="AC165">
        <v>65</v>
      </c>
      <c r="AD165">
        <v>19</v>
      </c>
    </row>
    <row r="166" spans="11:30" ht="15" customHeight="1" x14ac:dyDescent="0.25">
      <c r="K166">
        <v>2</v>
      </c>
      <c r="L166">
        <v>32</v>
      </c>
      <c r="M166">
        <v>35</v>
      </c>
      <c r="N166">
        <v>35</v>
      </c>
      <c r="O166">
        <v>77</v>
      </c>
      <c r="P166">
        <v>100</v>
      </c>
      <c r="Q166">
        <v>51</v>
      </c>
      <c r="R166">
        <v>81</v>
      </c>
      <c r="S166">
        <v>67</v>
      </c>
      <c r="T166">
        <v>46</v>
      </c>
      <c r="U166">
        <v>93</v>
      </c>
      <c r="V166">
        <v>8</v>
      </c>
      <c r="W166">
        <v>83</v>
      </c>
      <c r="X166">
        <v>32</v>
      </c>
      <c r="Y166">
        <v>57</v>
      </c>
      <c r="Z166">
        <v>16</v>
      </c>
      <c r="AA166">
        <v>16</v>
      </c>
      <c r="AB166">
        <v>71</v>
      </c>
      <c r="AC166">
        <v>27</v>
      </c>
      <c r="AD166">
        <v>37</v>
      </c>
    </row>
    <row r="167" spans="11:30" ht="15" customHeight="1" x14ac:dyDescent="0.25">
      <c r="K167">
        <v>80</v>
      </c>
      <c r="L167">
        <v>80</v>
      </c>
      <c r="M167">
        <v>49</v>
      </c>
      <c r="N167">
        <v>44</v>
      </c>
      <c r="O167">
        <v>55</v>
      </c>
      <c r="P167">
        <v>44</v>
      </c>
      <c r="Q167">
        <v>25</v>
      </c>
      <c r="R167">
        <v>53</v>
      </c>
      <c r="S167">
        <v>58</v>
      </c>
      <c r="T167">
        <v>86</v>
      </c>
      <c r="U167">
        <v>24</v>
      </c>
      <c r="V167">
        <v>87</v>
      </c>
      <c r="W167">
        <v>48</v>
      </c>
      <c r="X167">
        <v>65</v>
      </c>
      <c r="Y167">
        <v>79</v>
      </c>
      <c r="Z167">
        <v>38</v>
      </c>
      <c r="AA167">
        <v>7</v>
      </c>
      <c r="AB167">
        <v>90</v>
      </c>
      <c r="AC167">
        <v>6</v>
      </c>
      <c r="AD167">
        <v>23</v>
      </c>
    </row>
    <row r="168" spans="11:30" ht="15" customHeight="1" x14ac:dyDescent="0.25">
      <c r="K168">
        <v>6</v>
      </c>
      <c r="L168">
        <v>73</v>
      </c>
      <c r="M168">
        <v>48</v>
      </c>
      <c r="N168">
        <v>54</v>
      </c>
      <c r="O168">
        <v>20</v>
      </c>
      <c r="P168">
        <v>12</v>
      </c>
      <c r="Q168">
        <v>73</v>
      </c>
      <c r="R168">
        <v>27</v>
      </c>
      <c r="S168">
        <v>82</v>
      </c>
      <c r="T168">
        <v>47</v>
      </c>
      <c r="U168">
        <v>50</v>
      </c>
      <c r="V168">
        <v>73</v>
      </c>
      <c r="W168">
        <v>76</v>
      </c>
      <c r="X168">
        <v>6</v>
      </c>
      <c r="Y168">
        <v>98</v>
      </c>
      <c r="Z168">
        <v>65</v>
      </c>
      <c r="AA168">
        <v>19</v>
      </c>
      <c r="AB168">
        <v>51</v>
      </c>
      <c r="AC168">
        <v>78</v>
      </c>
      <c r="AD168">
        <v>92</v>
      </c>
    </row>
    <row r="169" spans="11:30" ht="15" customHeight="1" x14ac:dyDescent="0.25">
      <c r="K169">
        <v>55</v>
      </c>
      <c r="L169">
        <v>88</v>
      </c>
      <c r="M169">
        <v>39</v>
      </c>
      <c r="N169">
        <v>92</v>
      </c>
      <c r="O169">
        <v>91</v>
      </c>
      <c r="P169">
        <v>88</v>
      </c>
      <c r="Q169">
        <v>70</v>
      </c>
      <c r="R169">
        <v>97</v>
      </c>
      <c r="S169">
        <v>86</v>
      </c>
      <c r="T169">
        <v>53</v>
      </c>
      <c r="U169">
        <v>95</v>
      </c>
      <c r="V169">
        <v>13</v>
      </c>
      <c r="W169">
        <v>61</v>
      </c>
      <c r="X169">
        <v>27</v>
      </c>
      <c r="Y169">
        <v>56</v>
      </c>
      <c r="Z169">
        <v>89</v>
      </c>
      <c r="AA169">
        <v>25</v>
      </c>
      <c r="AB169">
        <v>88</v>
      </c>
      <c r="AC169">
        <v>73</v>
      </c>
      <c r="AD169">
        <v>49</v>
      </c>
    </row>
    <row r="170" spans="11:30" ht="15" customHeight="1" x14ac:dyDescent="0.25">
      <c r="K170">
        <v>6</v>
      </c>
      <c r="L170">
        <v>14</v>
      </c>
      <c r="M170">
        <v>68</v>
      </c>
      <c r="N170">
        <v>28</v>
      </c>
      <c r="O170">
        <v>42</v>
      </c>
      <c r="P170">
        <v>87</v>
      </c>
      <c r="Q170">
        <v>68</v>
      </c>
      <c r="R170">
        <v>86</v>
      </c>
      <c r="S170">
        <v>16</v>
      </c>
      <c r="T170">
        <v>68</v>
      </c>
      <c r="U170">
        <v>5</v>
      </c>
      <c r="V170">
        <v>12</v>
      </c>
      <c r="W170">
        <v>97</v>
      </c>
      <c r="X170">
        <v>43</v>
      </c>
      <c r="Y170">
        <v>44</v>
      </c>
      <c r="Z170">
        <v>78</v>
      </c>
      <c r="AA170">
        <v>72</v>
      </c>
      <c r="AB170">
        <v>71</v>
      </c>
      <c r="AC170">
        <v>82</v>
      </c>
      <c r="AD170">
        <v>28</v>
      </c>
    </row>
    <row r="171" spans="11:30" ht="15" customHeight="1" x14ac:dyDescent="0.25">
      <c r="K171">
        <v>6</v>
      </c>
      <c r="L171">
        <v>85</v>
      </c>
      <c r="M171">
        <v>2</v>
      </c>
      <c r="N171">
        <v>88</v>
      </c>
      <c r="O171">
        <v>9</v>
      </c>
      <c r="P171">
        <v>46</v>
      </c>
      <c r="Q171">
        <v>3</v>
      </c>
      <c r="R171">
        <v>68</v>
      </c>
      <c r="S171">
        <v>30</v>
      </c>
      <c r="T171">
        <v>79</v>
      </c>
      <c r="U171">
        <v>3</v>
      </c>
      <c r="V171">
        <v>77</v>
      </c>
      <c r="W171">
        <v>14</v>
      </c>
      <c r="X171">
        <v>12</v>
      </c>
      <c r="Y171">
        <v>10</v>
      </c>
      <c r="Z171">
        <v>13</v>
      </c>
      <c r="AA171">
        <v>29</v>
      </c>
      <c r="AB171">
        <v>6</v>
      </c>
      <c r="AC171">
        <v>30</v>
      </c>
      <c r="AD171">
        <v>35</v>
      </c>
    </row>
    <row r="172" spans="11:30" ht="15" customHeight="1" x14ac:dyDescent="0.25">
      <c r="K172">
        <v>48</v>
      </c>
      <c r="L172">
        <v>82</v>
      </c>
      <c r="M172">
        <v>90</v>
      </c>
      <c r="N172">
        <v>87</v>
      </c>
      <c r="O172">
        <v>29</v>
      </c>
      <c r="P172">
        <v>56</v>
      </c>
      <c r="Q172">
        <v>68</v>
      </c>
      <c r="R172">
        <v>54</v>
      </c>
      <c r="S172">
        <v>49</v>
      </c>
      <c r="T172">
        <v>100</v>
      </c>
      <c r="U172">
        <v>34</v>
      </c>
      <c r="V172">
        <v>93</v>
      </c>
      <c r="W172">
        <v>31</v>
      </c>
      <c r="X172">
        <v>39</v>
      </c>
      <c r="Y172">
        <v>85</v>
      </c>
      <c r="Z172">
        <v>87</v>
      </c>
      <c r="AA172">
        <v>70</v>
      </c>
      <c r="AB172">
        <v>67</v>
      </c>
      <c r="AC172">
        <v>32</v>
      </c>
      <c r="AD172">
        <v>69</v>
      </c>
    </row>
    <row r="173" spans="11:30" ht="15" customHeight="1" x14ac:dyDescent="0.25">
      <c r="K173">
        <v>49</v>
      </c>
      <c r="L173">
        <v>16</v>
      </c>
      <c r="M173">
        <v>70</v>
      </c>
      <c r="N173">
        <v>33</v>
      </c>
      <c r="O173">
        <v>38</v>
      </c>
      <c r="P173">
        <v>89</v>
      </c>
      <c r="Q173">
        <v>89</v>
      </c>
      <c r="R173">
        <v>38</v>
      </c>
      <c r="S173">
        <v>22</v>
      </c>
      <c r="T173">
        <v>56</v>
      </c>
      <c r="U173">
        <v>2</v>
      </c>
      <c r="V173">
        <v>22</v>
      </c>
      <c r="W173">
        <v>71</v>
      </c>
      <c r="X173">
        <v>10</v>
      </c>
      <c r="Y173">
        <v>74</v>
      </c>
      <c r="Z173">
        <v>95</v>
      </c>
      <c r="AA173">
        <v>96</v>
      </c>
      <c r="AB173">
        <v>34</v>
      </c>
      <c r="AC173">
        <v>99</v>
      </c>
      <c r="AD173">
        <v>53</v>
      </c>
    </row>
    <row r="174" spans="11:30" ht="15" customHeight="1" x14ac:dyDescent="0.25">
      <c r="K174">
        <v>89</v>
      </c>
      <c r="L174">
        <v>65</v>
      </c>
      <c r="M174">
        <v>76</v>
      </c>
      <c r="N174">
        <v>38</v>
      </c>
      <c r="O174">
        <v>66</v>
      </c>
      <c r="P174">
        <v>65</v>
      </c>
      <c r="Q174">
        <v>90</v>
      </c>
      <c r="R174">
        <v>52</v>
      </c>
      <c r="S174">
        <v>67</v>
      </c>
      <c r="T174">
        <v>74</v>
      </c>
      <c r="U174">
        <v>77</v>
      </c>
      <c r="V174">
        <v>95</v>
      </c>
      <c r="W174">
        <v>88</v>
      </c>
      <c r="X174">
        <v>25</v>
      </c>
      <c r="Y174">
        <v>10</v>
      </c>
      <c r="Z174">
        <v>67</v>
      </c>
      <c r="AA174">
        <v>89</v>
      </c>
      <c r="AB174">
        <v>69</v>
      </c>
      <c r="AC174">
        <v>42</v>
      </c>
      <c r="AD174">
        <v>2</v>
      </c>
    </row>
    <row r="175" spans="11:30" ht="15" customHeight="1" x14ac:dyDescent="0.25">
      <c r="K175">
        <v>82</v>
      </c>
      <c r="L175">
        <v>96</v>
      </c>
      <c r="M175">
        <v>81</v>
      </c>
      <c r="N175">
        <v>70</v>
      </c>
      <c r="O175">
        <v>57</v>
      </c>
      <c r="P175">
        <v>16</v>
      </c>
      <c r="Q175">
        <v>56</v>
      </c>
      <c r="R175">
        <v>37</v>
      </c>
      <c r="S175">
        <v>50</v>
      </c>
      <c r="T175">
        <v>6</v>
      </c>
      <c r="U175">
        <v>73</v>
      </c>
      <c r="V175">
        <v>11</v>
      </c>
      <c r="W175">
        <v>82</v>
      </c>
      <c r="X175">
        <v>8</v>
      </c>
      <c r="Y175">
        <v>78</v>
      </c>
      <c r="Z175">
        <v>66</v>
      </c>
      <c r="AA175">
        <v>30</v>
      </c>
      <c r="AB175">
        <v>97</v>
      </c>
      <c r="AC175">
        <v>83</v>
      </c>
      <c r="AD175">
        <v>68</v>
      </c>
    </row>
    <row r="176" spans="11:30" ht="15" customHeight="1" x14ac:dyDescent="0.25">
      <c r="K176">
        <v>29</v>
      </c>
      <c r="L176">
        <v>39</v>
      </c>
      <c r="M176">
        <v>13</v>
      </c>
      <c r="N176">
        <v>40</v>
      </c>
      <c r="O176">
        <v>71</v>
      </c>
      <c r="P176">
        <v>72</v>
      </c>
      <c r="Q176">
        <v>68</v>
      </c>
      <c r="R176">
        <v>55</v>
      </c>
      <c r="S176">
        <v>21</v>
      </c>
      <c r="T176">
        <v>65</v>
      </c>
      <c r="U176">
        <v>45</v>
      </c>
      <c r="V176">
        <v>30</v>
      </c>
      <c r="W176">
        <v>73</v>
      </c>
      <c r="X176">
        <v>36</v>
      </c>
      <c r="Y176">
        <v>83</v>
      </c>
      <c r="Z176">
        <v>50</v>
      </c>
      <c r="AA176">
        <v>28</v>
      </c>
      <c r="AB176">
        <v>39</v>
      </c>
      <c r="AC176">
        <v>57</v>
      </c>
      <c r="AD176">
        <v>91</v>
      </c>
    </row>
    <row r="177" spans="11:30" ht="15" customHeight="1" x14ac:dyDescent="0.25">
      <c r="K177">
        <v>11</v>
      </c>
      <c r="L177">
        <v>49</v>
      </c>
      <c r="M177">
        <v>96</v>
      </c>
      <c r="N177">
        <v>18</v>
      </c>
      <c r="O177">
        <v>36</v>
      </c>
      <c r="P177">
        <v>30</v>
      </c>
      <c r="Q177">
        <v>71</v>
      </c>
      <c r="R177">
        <v>10</v>
      </c>
      <c r="S177">
        <v>51</v>
      </c>
      <c r="T177">
        <v>32</v>
      </c>
      <c r="U177">
        <v>27</v>
      </c>
      <c r="V177">
        <v>8</v>
      </c>
      <c r="W177">
        <v>26</v>
      </c>
      <c r="X177">
        <v>2</v>
      </c>
      <c r="Y177">
        <v>45</v>
      </c>
      <c r="Z177">
        <v>59</v>
      </c>
      <c r="AA177">
        <v>81</v>
      </c>
      <c r="AB177">
        <v>53</v>
      </c>
      <c r="AC177">
        <v>1</v>
      </c>
      <c r="AD177">
        <v>75</v>
      </c>
    </row>
    <row r="178" spans="11:30" ht="15" customHeight="1" x14ac:dyDescent="0.25">
      <c r="K178">
        <v>43</v>
      </c>
      <c r="L178">
        <v>21</v>
      </c>
      <c r="M178">
        <v>73</v>
      </c>
      <c r="N178">
        <v>40</v>
      </c>
      <c r="O178">
        <v>37</v>
      </c>
      <c r="P178">
        <v>28</v>
      </c>
      <c r="Q178">
        <v>24</v>
      </c>
      <c r="R178">
        <v>4</v>
      </c>
      <c r="S178">
        <v>14</v>
      </c>
      <c r="T178">
        <v>56</v>
      </c>
      <c r="U178">
        <v>65</v>
      </c>
      <c r="V178">
        <v>78</v>
      </c>
      <c r="W178">
        <v>7</v>
      </c>
      <c r="X178">
        <v>74</v>
      </c>
      <c r="Y178">
        <v>71</v>
      </c>
      <c r="Z178">
        <v>47</v>
      </c>
      <c r="AA178">
        <v>1</v>
      </c>
      <c r="AB178">
        <v>30</v>
      </c>
      <c r="AC178">
        <v>27</v>
      </c>
      <c r="AD178">
        <v>76</v>
      </c>
    </row>
    <row r="179" spans="11:30" ht="15" customHeight="1" x14ac:dyDescent="0.25">
      <c r="K179">
        <v>17</v>
      </c>
      <c r="L179">
        <v>77</v>
      </c>
      <c r="M179">
        <v>29</v>
      </c>
      <c r="N179">
        <v>50</v>
      </c>
      <c r="O179">
        <v>77</v>
      </c>
      <c r="P179">
        <v>10</v>
      </c>
      <c r="Q179">
        <v>53</v>
      </c>
      <c r="R179">
        <v>30</v>
      </c>
      <c r="S179">
        <v>55</v>
      </c>
      <c r="T179">
        <v>77</v>
      </c>
      <c r="U179">
        <v>79</v>
      </c>
      <c r="V179">
        <v>48</v>
      </c>
      <c r="W179">
        <v>25</v>
      </c>
      <c r="X179">
        <v>70</v>
      </c>
      <c r="Y179">
        <v>87</v>
      </c>
      <c r="Z179">
        <v>64</v>
      </c>
      <c r="AA179">
        <v>15</v>
      </c>
      <c r="AB179">
        <v>15</v>
      </c>
      <c r="AC179">
        <v>72</v>
      </c>
      <c r="AD179">
        <v>32</v>
      </c>
    </row>
    <row r="180" spans="11:30" ht="15" customHeight="1" x14ac:dyDescent="0.25">
      <c r="K180">
        <v>100</v>
      </c>
      <c r="L180">
        <v>87</v>
      </c>
      <c r="M180">
        <v>58</v>
      </c>
      <c r="N180">
        <v>88</v>
      </c>
      <c r="O180">
        <v>19</v>
      </c>
      <c r="P180">
        <v>44</v>
      </c>
      <c r="Q180">
        <v>54</v>
      </c>
      <c r="R180">
        <v>82</v>
      </c>
      <c r="S180">
        <v>62</v>
      </c>
      <c r="T180">
        <v>18</v>
      </c>
      <c r="U180">
        <v>84</v>
      </c>
      <c r="V180">
        <v>10</v>
      </c>
      <c r="W180">
        <v>61</v>
      </c>
      <c r="X180">
        <v>51</v>
      </c>
      <c r="Y180">
        <v>76</v>
      </c>
      <c r="Z180">
        <v>97</v>
      </c>
      <c r="AA180">
        <v>63</v>
      </c>
      <c r="AB180">
        <v>47</v>
      </c>
      <c r="AC180">
        <v>53</v>
      </c>
      <c r="AD180">
        <v>29</v>
      </c>
    </row>
    <row r="181" spans="11:30" ht="15" customHeight="1" x14ac:dyDescent="0.25">
      <c r="K181">
        <v>65</v>
      </c>
      <c r="L181">
        <v>56</v>
      </c>
      <c r="M181">
        <v>63</v>
      </c>
      <c r="N181">
        <v>89</v>
      </c>
      <c r="O181">
        <v>78</v>
      </c>
      <c r="P181">
        <v>60</v>
      </c>
      <c r="Q181">
        <v>49</v>
      </c>
      <c r="R181">
        <v>39</v>
      </c>
      <c r="S181">
        <v>34</v>
      </c>
      <c r="T181">
        <v>92</v>
      </c>
      <c r="U181">
        <v>15</v>
      </c>
      <c r="V181">
        <v>100</v>
      </c>
      <c r="W181">
        <v>19</v>
      </c>
      <c r="X181">
        <v>90</v>
      </c>
      <c r="Y181">
        <v>16</v>
      </c>
      <c r="Z181">
        <v>86</v>
      </c>
      <c r="AA181">
        <v>11</v>
      </c>
      <c r="AB181">
        <v>76</v>
      </c>
      <c r="AC181">
        <v>81</v>
      </c>
      <c r="AD181">
        <v>39</v>
      </c>
    </row>
    <row r="182" spans="11:30" ht="15" customHeight="1" x14ac:dyDescent="0.25">
      <c r="K182">
        <v>26</v>
      </c>
      <c r="L182">
        <v>50</v>
      </c>
      <c r="M182">
        <v>7</v>
      </c>
      <c r="N182">
        <v>90</v>
      </c>
      <c r="O182">
        <v>32</v>
      </c>
      <c r="P182">
        <v>25</v>
      </c>
      <c r="Q182">
        <v>80</v>
      </c>
      <c r="R182">
        <v>80</v>
      </c>
      <c r="S182">
        <v>9</v>
      </c>
      <c r="T182">
        <v>77</v>
      </c>
      <c r="U182">
        <v>47</v>
      </c>
      <c r="V182">
        <v>84</v>
      </c>
      <c r="W182">
        <v>5</v>
      </c>
      <c r="X182">
        <v>91</v>
      </c>
      <c r="Y182">
        <v>13</v>
      </c>
      <c r="Z182">
        <v>8</v>
      </c>
      <c r="AA182">
        <v>39</v>
      </c>
      <c r="AB182">
        <v>81</v>
      </c>
      <c r="AC182">
        <v>4</v>
      </c>
      <c r="AD182">
        <v>61</v>
      </c>
    </row>
    <row r="183" spans="11:30" ht="15" customHeight="1" x14ac:dyDescent="0.25">
      <c r="K183">
        <v>85</v>
      </c>
      <c r="L183">
        <v>4</v>
      </c>
      <c r="M183">
        <v>11</v>
      </c>
      <c r="N183">
        <v>95</v>
      </c>
      <c r="O183">
        <v>8</v>
      </c>
      <c r="P183">
        <v>72</v>
      </c>
      <c r="Q183">
        <v>16</v>
      </c>
      <c r="R183">
        <v>30</v>
      </c>
      <c r="S183">
        <v>36</v>
      </c>
      <c r="T183">
        <v>6</v>
      </c>
      <c r="U183">
        <v>38</v>
      </c>
      <c r="V183">
        <v>31</v>
      </c>
      <c r="W183">
        <v>51</v>
      </c>
      <c r="X183">
        <v>87</v>
      </c>
      <c r="Y183">
        <v>63</v>
      </c>
      <c r="Z183">
        <v>27</v>
      </c>
      <c r="AA183">
        <v>45</v>
      </c>
      <c r="AB183">
        <v>49</v>
      </c>
      <c r="AC183">
        <v>50</v>
      </c>
      <c r="AD183">
        <v>65</v>
      </c>
    </row>
    <row r="184" spans="11:30" ht="15" customHeight="1" x14ac:dyDescent="0.25">
      <c r="K184">
        <v>27</v>
      </c>
      <c r="L184">
        <v>34</v>
      </c>
      <c r="M184">
        <v>52</v>
      </c>
      <c r="N184">
        <v>95</v>
      </c>
      <c r="O184">
        <v>58</v>
      </c>
      <c r="P184">
        <v>72</v>
      </c>
      <c r="Q184">
        <v>88</v>
      </c>
      <c r="R184">
        <v>48</v>
      </c>
      <c r="S184">
        <v>92</v>
      </c>
      <c r="T184">
        <v>13</v>
      </c>
      <c r="U184">
        <v>86</v>
      </c>
      <c r="V184">
        <v>93</v>
      </c>
      <c r="W184">
        <v>91</v>
      </c>
      <c r="X184">
        <v>28</v>
      </c>
      <c r="Y184">
        <v>46</v>
      </c>
      <c r="Z184">
        <v>23</v>
      </c>
      <c r="AA184">
        <v>88</v>
      </c>
      <c r="AB184">
        <v>85</v>
      </c>
      <c r="AC184">
        <v>35</v>
      </c>
      <c r="AD184">
        <v>40</v>
      </c>
    </row>
    <row r="185" spans="11:30" ht="15" customHeight="1" x14ac:dyDescent="0.25">
      <c r="K185">
        <v>74</v>
      </c>
      <c r="L185">
        <v>50</v>
      </c>
      <c r="M185">
        <v>36</v>
      </c>
      <c r="N185">
        <v>79</v>
      </c>
      <c r="O185">
        <v>4</v>
      </c>
      <c r="P185">
        <v>91</v>
      </c>
      <c r="Q185">
        <v>62</v>
      </c>
      <c r="R185">
        <v>30</v>
      </c>
      <c r="S185">
        <v>79</v>
      </c>
      <c r="T185">
        <v>44</v>
      </c>
      <c r="U185">
        <v>2</v>
      </c>
      <c r="V185">
        <v>18</v>
      </c>
      <c r="W185">
        <v>39</v>
      </c>
      <c r="X185">
        <v>47</v>
      </c>
      <c r="Y185">
        <v>58</v>
      </c>
      <c r="Z185">
        <v>8</v>
      </c>
      <c r="AA185">
        <v>15</v>
      </c>
      <c r="AB185">
        <v>90</v>
      </c>
      <c r="AC185">
        <v>15</v>
      </c>
      <c r="AD185">
        <v>32</v>
      </c>
    </row>
    <row r="186" spans="11:30" ht="15" customHeight="1" x14ac:dyDescent="0.25">
      <c r="K186">
        <v>90</v>
      </c>
      <c r="L186">
        <v>4</v>
      </c>
      <c r="M186">
        <v>53</v>
      </c>
      <c r="N186">
        <v>74</v>
      </c>
      <c r="O186">
        <v>9</v>
      </c>
      <c r="P186">
        <v>37</v>
      </c>
      <c r="Q186">
        <v>100</v>
      </c>
      <c r="R186">
        <v>77</v>
      </c>
      <c r="S186">
        <v>22</v>
      </c>
      <c r="T186">
        <v>19</v>
      </c>
      <c r="U186">
        <v>16</v>
      </c>
      <c r="V186">
        <v>51</v>
      </c>
      <c r="W186">
        <v>66</v>
      </c>
      <c r="X186">
        <v>27</v>
      </c>
      <c r="Y186">
        <v>68</v>
      </c>
      <c r="Z186">
        <v>38</v>
      </c>
      <c r="AA186">
        <v>35</v>
      </c>
      <c r="AB186">
        <v>85</v>
      </c>
      <c r="AC186">
        <v>43</v>
      </c>
      <c r="AD186">
        <v>24</v>
      </c>
    </row>
    <row r="187" spans="11:30" ht="15" customHeight="1" x14ac:dyDescent="0.25">
      <c r="K187">
        <v>81</v>
      </c>
      <c r="L187">
        <v>67</v>
      </c>
      <c r="M187">
        <v>18</v>
      </c>
      <c r="N187">
        <v>3</v>
      </c>
      <c r="O187">
        <v>36</v>
      </c>
      <c r="P187">
        <v>41</v>
      </c>
      <c r="Q187">
        <v>24</v>
      </c>
      <c r="R187">
        <v>51</v>
      </c>
      <c r="S187">
        <v>89</v>
      </c>
      <c r="T187">
        <v>8</v>
      </c>
      <c r="U187">
        <v>90</v>
      </c>
      <c r="V187">
        <v>100</v>
      </c>
      <c r="W187">
        <v>27</v>
      </c>
      <c r="X187">
        <v>59</v>
      </c>
      <c r="Y187">
        <v>4</v>
      </c>
      <c r="Z187">
        <v>52</v>
      </c>
      <c r="AA187">
        <v>3</v>
      </c>
      <c r="AB187">
        <v>43</v>
      </c>
      <c r="AC187">
        <v>57</v>
      </c>
      <c r="AD187">
        <v>17</v>
      </c>
    </row>
    <row r="188" spans="11:30" ht="15" customHeight="1" x14ac:dyDescent="0.25">
      <c r="K188">
        <v>87</v>
      </c>
      <c r="L188">
        <v>10</v>
      </c>
      <c r="M188">
        <v>62</v>
      </c>
      <c r="N188">
        <v>20</v>
      </c>
      <c r="O188">
        <v>81</v>
      </c>
      <c r="P188">
        <v>35</v>
      </c>
      <c r="Q188">
        <v>2</v>
      </c>
      <c r="R188">
        <v>71</v>
      </c>
      <c r="S188">
        <v>26</v>
      </c>
      <c r="T188">
        <v>27</v>
      </c>
      <c r="U188">
        <v>50</v>
      </c>
      <c r="V188">
        <v>100</v>
      </c>
      <c r="W188">
        <v>5</v>
      </c>
      <c r="X188">
        <v>12</v>
      </c>
      <c r="Y188">
        <v>62</v>
      </c>
      <c r="Z188">
        <v>10</v>
      </c>
      <c r="AA188">
        <v>44</v>
      </c>
      <c r="AB188">
        <v>48</v>
      </c>
      <c r="AC188">
        <v>71</v>
      </c>
      <c r="AD188">
        <v>75</v>
      </c>
    </row>
    <row r="189" spans="11:30" ht="15" customHeight="1" x14ac:dyDescent="0.25">
      <c r="K189">
        <v>85</v>
      </c>
      <c r="L189">
        <v>30</v>
      </c>
      <c r="M189">
        <v>97</v>
      </c>
      <c r="N189">
        <v>86</v>
      </c>
      <c r="O189">
        <v>13</v>
      </c>
      <c r="P189">
        <v>26</v>
      </c>
      <c r="Q189">
        <v>91</v>
      </c>
      <c r="R189">
        <v>11</v>
      </c>
      <c r="S189">
        <v>80</v>
      </c>
      <c r="T189">
        <v>60</v>
      </c>
      <c r="U189">
        <v>98</v>
      </c>
      <c r="V189">
        <v>27</v>
      </c>
      <c r="W189">
        <v>76</v>
      </c>
      <c r="X189">
        <v>20</v>
      </c>
      <c r="Y189">
        <v>63</v>
      </c>
      <c r="Z189">
        <v>11</v>
      </c>
      <c r="AA189">
        <v>98</v>
      </c>
      <c r="AB189">
        <v>3</v>
      </c>
      <c r="AC189">
        <v>100</v>
      </c>
      <c r="AD189">
        <v>16</v>
      </c>
    </row>
    <row r="190" spans="11:30" ht="15" customHeight="1" x14ac:dyDescent="0.25">
      <c r="K190">
        <v>63</v>
      </c>
      <c r="L190">
        <v>71</v>
      </c>
      <c r="M190">
        <v>10</v>
      </c>
      <c r="N190">
        <v>68</v>
      </c>
      <c r="O190">
        <v>99</v>
      </c>
      <c r="P190">
        <v>9</v>
      </c>
      <c r="Q190">
        <v>92</v>
      </c>
      <c r="R190">
        <v>4</v>
      </c>
      <c r="S190">
        <v>75</v>
      </c>
      <c r="T190">
        <v>99</v>
      </c>
      <c r="U190">
        <v>24</v>
      </c>
      <c r="V190">
        <v>10</v>
      </c>
      <c r="W190">
        <v>49</v>
      </c>
      <c r="X190">
        <v>30</v>
      </c>
      <c r="Y190">
        <v>29</v>
      </c>
      <c r="Z190">
        <v>55</v>
      </c>
      <c r="AA190">
        <v>16</v>
      </c>
      <c r="AB190">
        <v>28</v>
      </c>
      <c r="AC190">
        <v>9</v>
      </c>
      <c r="AD190">
        <v>72</v>
      </c>
    </row>
    <row r="191" spans="11:30" ht="15" customHeight="1" x14ac:dyDescent="0.25">
      <c r="K191">
        <v>8</v>
      </c>
      <c r="L191">
        <v>18</v>
      </c>
      <c r="M191">
        <v>40</v>
      </c>
      <c r="N191">
        <v>81</v>
      </c>
      <c r="O191">
        <v>20</v>
      </c>
      <c r="P191">
        <v>19</v>
      </c>
      <c r="Q191">
        <v>21</v>
      </c>
      <c r="R191">
        <v>59</v>
      </c>
      <c r="S191">
        <v>12</v>
      </c>
      <c r="T191">
        <v>4</v>
      </c>
      <c r="U191">
        <v>72</v>
      </c>
      <c r="V191">
        <v>22</v>
      </c>
      <c r="W191">
        <v>93</v>
      </c>
      <c r="X191">
        <v>40</v>
      </c>
      <c r="Y191">
        <v>35</v>
      </c>
      <c r="Z191">
        <v>2</v>
      </c>
      <c r="AA191">
        <v>82</v>
      </c>
      <c r="AB191">
        <v>85</v>
      </c>
      <c r="AC191">
        <v>97</v>
      </c>
      <c r="AD191">
        <v>87</v>
      </c>
    </row>
    <row r="192" spans="11:30" ht="15" customHeight="1" x14ac:dyDescent="0.25">
      <c r="K192">
        <v>14</v>
      </c>
      <c r="L192">
        <v>23</v>
      </c>
      <c r="M192">
        <v>86</v>
      </c>
      <c r="N192">
        <v>50</v>
      </c>
      <c r="O192">
        <v>65</v>
      </c>
      <c r="P192">
        <v>69</v>
      </c>
      <c r="Q192">
        <v>52</v>
      </c>
      <c r="R192">
        <v>75</v>
      </c>
      <c r="S192">
        <v>28</v>
      </c>
      <c r="T192">
        <v>71</v>
      </c>
      <c r="U192">
        <v>32</v>
      </c>
      <c r="V192">
        <v>60</v>
      </c>
      <c r="W192">
        <v>39</v>
      </c>
      <c r="X192">
        <v>88</v>
      </c>
      <c r="Y192">
        <v>93</v>
      </c>
      <c r="Z192">
        <v>51</v>
      </c>
      <c r="AA192">
        <v>32</v>
      </c>
      <c r="AB192">
        <v>82</v>
      </c>
      <c r="AC192">
        <v>69</v>
      </c>
      <c r="AD192">
        <v>51</v>
      </c>
    </row>
    <row r="193" spans="11:30" ht="15" customHeight="1" x14ac:dyDescent="0.25">
      <c r="K193">
        <v>70</v>
      </c>
      <c r="L193">
        <v>68</v>
      </c>
      <c r="M193">
        <v>65</v>
      </c>
      <c r="N193">
        <v>22</v>
      </c>
      <c r="O193">
        <v>38</v>
      </c>
      <c r="P193">
        <v>67</v>
      </c>
      <c r="Q193">
        <v>79</v>
      </c>
      <c r="R193">
        <v>97</v>
      </c>
      <c r="S193">
        <v>13</v>
      </c>
      <c r="T193">
        <v>88</v>
      </c>
      <c r="U193">
        <v>93</v>
      </c>
      <c r="V193">
        <v>51</v>
      </c>
      <c r="W193">
        <v>51</v>
      </c>
      <c r="X193">
        <v>17</v>
      </c>
      <c r="Y193">
        <v>89</v>
      </c>
      <c r="Z193">
        <v>70</v>
      </c>
      <c r="AA193">
        <v>63</v>
      </c>
      <c r="AB193">
        <v>68</v>
      </c>
      <c r="AC193">
        <v>73</v>
      </c>
      <c r="AD193">
        <v>42</v>
      </c>
    </row>
    <row r="194" spans="11:30" ht="15" customHeight="1" x14ac:dyDescent="0.25">
      <c r="K194">
        <v>35</v>
      </c>
      <c r="L194">
        <v>20</v>
      </c>
      <c r="M194">
        <v>39</v>
      </c>
      <c r="N194">
        <v>36</v>
      </c>
      <c r="O194">
        <v>60</v>
      </c>
      <c r="P194">
        <v>83</v>
      </c>
      <c r="Q194">
        <v>62</v>
      </c>
      <c r="R194">
        <v>69</v>
      </c>
      <c r="S194">
        <v>11</v>
      </c>
      <c r="T194">
        <v>42</v>
      </c>
      <c r="U194">
        <v>51</v>
      </c>
      <c r="V194">
        <v>34</v>
      </c>
      <c r="W194">
        <v>36</v>
      </c>
      <c r="X194">
        <v>50</v>
      </c>
      <c r="Y194">
        <v>48</v>
      </c>
      <c r="Z194">
        <v>7</v>
      </c>
      <c r="AA194">
        <v>7</v>
      </c>
      <c r="AB194">
        <v>34</v>
      </c>
      <c r="AC194">
        <v>32</v>
      </c>
      <c r="AD194">
        <v>16</v>
      </c>
    </row>
    <row r="195" spans="11:30" ht="15" customHeight="1" x14ac:dyDescent="0.25">
      <c r="K195">
        <v>24</v>
      </c>
      <c r="L195">
        <v>42</v>
      </c>
      <c r="M195">
        <v>69</v>
      </c>
      <c r="N195">
        <v>77</v>
      </c>
      <c r="O195">
        <v>10</v>
      </c>
      <c r="P195">
        <v>87</v>
      </c>
      <c r="Q195">
        <v>33</v>
      </c>
      <c r="R195">
        <v>4</v>
      </c>
      <c r="S195">
        <v>55</v>
      </c>
      <c r="T195">
        <v>91</v>
      </c>
      <c r="U195">
        <v>52</v>
      </c>
      <c r="V195">
        <v>15</v>
      </c>
      <c r="W195">
        <v>62</v>
      </c>
      <c r="X195">
        <v>12</v>
      </c>
      <c r="Y195">
        <v>7</v>
      </c>
      <c r="Z195">
        <v>66</v>
      </c>
      <c r="AA195">
        <v>38</v>
      </c>
      <c r="AB195">
        <v>41</v>
      </c>
      <c r="AC195">
        <v>87</v>
      </c>
      <c r="AD195">
        <v>41</v>
      </c>
    </row>
    <row r="196" spans="11:30" ht="15" customHeight="1" x14ac:dyDescent="0.25">
      <c r="K196">
        <v>66</v>
      </c>
      <c r="L196">
        <v>34</v>
      </c>
      <c r="M196">
        <v>71</v>
      </c>
      <c r="N196">
        <v>48</v>
      </c>
      <c r="O196">
        <v>48</v>
      </c>
      <c r="P196">
        <v>54</v>
      </c>
      <c r="Q196">
        <v>45</v>
      </c>
      <c r="R196">
        <v>82</v>
      </c>
      <c r="S196">
        <v>35</v>
      </c>
      <c r="T196">
        <v>14</v>
      </c>
      <c r="U196">
        <v>54</v>
      </c>
      <c r="V196">
        <v>11</v>
      </c>
      <c r="W196">
        <v>40</v>
      </c>
      <c r="X196">
        <v>58</v>
      </c>
      <c r="Y196">
        <v>23</v>
      </c>
      <c r="Z196">
        <v>97</v>
      </c>
      <c r="AA196">
        <v>30</v>
      </c>
      <c r="AB196">
        <v>5</v>
      </c>
      <c r="AC196">
        <v>84</v>
      </c>
      <c r="AD196">
        <v>59</v>
      </c>
    </row>
    <row r="197" spans="11:30" ht="15" customHeight="1" x14ac:dyDescent="0.25">
      <c r="K197">
        <v>75</v>
      </c>
      <c r="L197">
        <v>35</v>
      </c>
      <c r="M197">
        <v>7</v>
      </c>
      <c r="N197">
        <v>53</v>
      </c>
      <c r="O197">
        <v>28</v>
      </c>
      <c r="P197">
        <v>9</v>
      </c>
      <c r="Q197">
        <v>82</v>
      </c>
      <c r="R197">
        <v>61</v>
      </c>
      <c r="S197">
        <v>82</v>
      </c>
      <c r="T197">
        <v>66</v>
      </c>
      <c r="U197">
        <v>43</v>
      </c>
      <c r="V197">
        <v>90</v>
      </c>
      <c r="W197">
        <v>67</v>
      </c>
      <c r="X197">
        <v>21</v>
      </c>
      <c r="Y197">
        <v>39</v>
      </c>
      <c r="Z197">
        <v>41</v>
      </c>
      <c r="AA197">
        <v>13</v>
      </c>
      <c r="AB197">
        <v>30</v>
      </c>
      <c r="AC197">
        <v>75</v>
      </c>
      <c r="AD197">
        <v>20</v>
      </c>
    </row>
    <row r="198" spans="11:30" ht="15" customHeight="1" x14ac:dyDescent="0.25">
      <c r="K198">
        <v>47</v>
      </c>
      <c r="L198">
        <v>61</v>
      </c>
      <c r="M198">
        <v>39</v>
      </c>
      <c r="N198">
        <v>77</v>
      </c>
      <c r="O198">
        <v>63</v>
      </c>
      <c r="P198">
        <v>54</v>
      </c>
      <c r="Q198">
        <v>89</v>
      </c>
      <c r="R198">
        <v>92</v>
      </c>
      <c r="S198">
        <v>56</v>
      </c>
      <c r="T198">
        <v>91</v>
      </c>
      <c r="U198">
        <v>73</v>
      </c>
      <c r="V198">
        <v>69</v>
      </c>
      <c r="W198">
        <v>83</v>
      </c>
      <c r="X198">
        <v>17</v>
      </c>
      <c r="Y198">
        <v>19</v>
      </c>
      <c r="Z198">
        <v>16</v>
      </c>
      <c r="AA198">
        <v>84</v>
      </c>
      <c r="AB198">
        <v>43</v>
      </c>
      <c r="AC198">
        <v>31</v>
      </c>
      <c r="AD198">
        <v>27</v>
      </c>
    </row>
    <row r="199" spans="11:30" ht="15" customHeight="1" x14ac:dyDescent="0.25">
      <c r="K199">
        <v>75</v>
      </c>
      <c r="L199">
        <v>83</v>
      </c>
      <c r="M199">
        <v>38</v>
      </c>
      <c r="N199">
        <v>56</v>
      </c>
      <c r="O199">
        <v>55</v>
      </c>
      <c r="P199">
        <v>5</v>
      </c>
      <c r="Q199">
        <v>96</v>
      </c>
      <c r="R199">
        <v>90</v>
      </c>
      <c r="S199">
        <v>75</v>
      </c>
      <c r="T199">
        <v>65</v>
      </c>
      <c r="U199">
        <v>80</v>
      </c>
      <c r="V199">
        <v>18</v>
      </c>
      <c r="W199">
        <v>42</v>
      </c>
      <c r="X199">
        <v>64</v>
      </c>
      <c r="Y199">
        <v>31</v>
      </c>
      <c r="Z199">
        <v>92</v>
      </c>
      <c r="AA199">
        <v>65</v>
      </c>
      <c r="AB199">
        <v>83</v>
      </c>
      <c r="AC199">
        <v>1</v>
      </c>
      <c r="AD199">
        <v>33</v>
      </c>
    </row>
    <row r="200" spans="11:30" ht="15" customHeight="1" x14ac:dyDescent="0.25">
      <c r="K200">
        <v>62</v>
      </c>
      <c r="L200">
        <v>32</v>
      </c>
      <c r="M200">
        <v>49</v>
      </c>
      <c r="N200">
        <v>76</v>
      </c>
      <c r="O200">
        <v>59</v>
      </c>
      <c r="P200">
        <v>48</v>
      </c>
      <c r="Q200">
        <v>40</v>
      </c>
      <c r="R200">
        <v>29</v>
      </c>
      <c r="S200">
        <v>33</v>
      </c>
      <c r="T200">
        <v>60</v>
      </c>
      <c r="U200">
        <v>20</v>
      </c>
      <c r="V200">
        <v>82</v>
      </c>
      <c r="W200">
        <v>56</v>
      </c>
      <c r="X200">
        <v>87</v>
      </c>
      <c r="Y200">
        <v>70</v>
      </c>
      <c r="Z200">
        <v>7</v>
      </c>
      <c r="AA200">
        <v>74</v>
      </c>
      <c r="AB200">
        <v>16</v>
      </c>
      <c r="AC200">
        <v>95</v>
      </c>
      <c r="AD200">
        <v>60</v>
      </c>
    </row>
    <row r="201" spans="11:30" ht="15" customHeight="1" x14ac:dyDescent="0.25">
      <c r="K201">
        <v>90</v>
      </c>
      <c r="L201">
        <v>2</v>
      </c>
      <c r="M201">
        <v>31</v>
      </c>
      <c r="N201">
        <v>1</v>
      </c>
      <c r="O201">
        <v>86</v>
      </c>
      <c r="P201">
        <v>96</v>
      </c>
      <c r="Q201">
        <v>41</v>
      </c>
      <c r="R201">
        <v>11</v>
      </c>
      <c r="S201">
        <v>89</v>
      </c>
      <c r="T201">
        <v>62</v>
      </c>
      <c r="U201">
        <v>22</v>
      </c>
      <c r="V201">
        <v>57</v>
      </c>
      <c r="W201">
        <v>67</v>
      </c>
      <c r="X201">
        <v>77</v>
      </c>
      <c r="Y201">
        <v>13</v>
      </c>
      <c r="Z201">
        <v>42</v>
      </c>
      <c r="AA201">
        <v>76</v>
      </c>
      <c r="AB201">
        <v>76</v>
      </c>
      <c r="AC201">
        <v>89</v>
      </c>
      <c r="AD201">
        <v>48</v>
      </c>
    </row>
    <row r="202" spans="11:30" ht="15" customHeight="1" x14ac:dyDescent="0.25">
      <c r="K202">
        <v>9</v>
      </c>
      <c r="L202">
        <v>4</v>
      </c>
      <c r="M202">
        <v>60</v>
      </c>
      <c r="N202">
        <v>71</v>
      </c>
      <c r="O202">
        <v>6</v>
      </c>
      <c r="P202">
        <v>49</v>
      </c>
      <c r="Q202">
        <v>33</v>
      </c>
      <c r="R202">
        <v>19</v>
      </c>
      <c r="S202">
        <v>31</v>
      </c>
      <c r="T202">
        <v>56</v>
      </c>
      <c r="U202">
        <v>25</v>
      </c>
      <c r="V202">
        <v>22</v>
      </c>
      <c r="W202">
        <v>19</v>
      </c>
      <c r="X202">
        <v>1</v>
      </c>
      <c r="Y202">
        <v>2</v>
      </c>
      <c r="Z202">
        <v>64</v>
      </c>
      <c r="AA202">
        <v>87</v>
      </c>
      <c r="AB202">
        <v>74</v>
      </c>
      <c r="AC202">
        <v>46</v>
      </c>
      <c r="AD202">
        <v>91</v>
      </c>
    </row>
    <row r="203" spans="11:30" ht="15" customHeight="1" x14ac:dyDescent="0.25">
      <c r="K203">
        <v>58</v>
      </c>
      <c r="L203">
        <v>47</v>
      </c>
      <c r="M203">
        <v>83</v>
      </c>
      <c r="N203">
        <v>28</v>
      </c>
      <c r="O203">
        <v>10</v>
      </c>
      <c r="P203">
        <v>39</v>
      </c>
      <c r="Q203">
        <v>15</v>
      </c>
      <c r="R203">
        <v>71</v>
      </c>
      <c r="S203">
        <v>84</v>
      </c>
      <c r="T203">
        <v>84</v>
      </c>
      <c r="U203">
        <v>65</v>
      </c>
      <c r="V203">
        <v>78</v>
      </c>
      <c r="W203">
        <v>72</v>
      </c>
      <c r="X203">
        <v>3</v>
      </c>
      <c r="Y203">
        <v>68</v>
      </c>
      <c r="Z203">
        <v>36</v>
      </c>
      <c r="AA203">
        <v>88</v>
      </c>
      <c r="AB203">
        <v>8</v>
      </c>
      <c r="AC203">
        <v>32</v>
      </c>
      <c r="AD203">
        <v>71</v>
      </c>
    </row>
    <row r="204" spans="11:30" ht="15" customHeight="1" x14ac:dyDescent="0.25">
      <c r="K204">
        <v>87</v>
      </c>
      <c r="L204">
        <v>29</v>
      </c>
      <c r="M204">
        <v>30</v>
      </c>
      <c r="N204">
        <v>76</v>
      </c>
      <c r="O204">
        <v>72</v>
      </c>
      <c r="P204">
        <v>11</v>
      </c>
      <c r="Q204">
        <v>91</v>
      </c>
      <c r="R204">
        <v>2</v>
      </c>
      <c r="S204">
        <v>71</v>
      </c>
      <c r="T204">
        <v>60</v>
      </c>
      <c r="U204">
        <v>9</v>
      </c>
      <c r="V204">
        <v>16</v>
      </c>
      <c r="W204">
        <v>94</v>
      </c>
      <c r="X204">
        <v>72</v>
      </c>
      <c r="Y204">
        <v>12</v>
      </c>
      <c r="Z204">
        <v>82</v>
      </c>
      <c r="AA204">
        <v>42</v>
      </c>
      <c r="AB204">
        <v>65</v>
      </c>
      <c r="AC204">
        <v>93</v>
      </c>
      <c r="AD204">
        <v>9</v>
      </c>
    </row>
    <row r="205" spans="11:30" ht="15" customHeight="1" x14ac:dyDescent="0.25">
      <c r="K205">
        <v>5</v>
      </c>
      <c r="L205">
        <v>37</v>
      </c>
      <c r="M205">
        <v>65</v>
      </c>
      <c r="N205">
        <v>32</v>
      </c>
      <c r="O205">
        <v>8</v>
      </c>
      <c r="P205">
        <v>44</v>
      </c>
      <c r="Q205">
        <v>42</v>
      </c>
      <c r="R205">
        <v>90</v>
      </c>
      <c r="S205">
        <v>84</v>
      </c>
      <c r="T205">
        <v>68</v>
      </c>
      <c r="U205">
        <v>76</v>
      </c>
      <c r="V205">
        <v>14</v>
      </c>
      <c r="W205">
        <v>79</v>
      </c>
      <c r="X205">
        <v>7</v>
      </c>
      <c r="Y205">
        <v>33</v>
      </c>
      <c r="Z205">
        <v>35</v>
      </c>
      <c r="AA205">
        <v>21</v>
      </c>
      <c r="AB205">
        <v>24</v>
      </c>
      <c r="AC205">
        <v>85</v>
      </c>
      <c r="AD205">
        <v>16</v>
      </c>
    </row>
    <row r="206" spans="11:30" ht="15" customHeight="1" x14ac:dyDescent="0.25">
      <c r="K206">
        <v>71</v>
      </c>
      <c r="L206">
        <v>55</v>
      </c>
      <c r="M206">
        <v>13</v>
      </c>
      <c r="N206">
        <v>82</v>
      </c>
      <c r="O206">
        <v>26</v>
      </c>
      <c r="P206">
        <v>58</v>
      </c>
      <c r="Q206">
        <v>53</v>
      </c>
      <c r="R206">
        <v>81</v>
      </c>
      <c r="S206">
        <v>39</v>
      </c>
      <c r="T206">
        <v>6</v>
      </c>
      <c r="U206">
        <v>99</v>
      </c>
      <c r="V206">
        <v>49</v>
      </c>
      <c r="W206">
        <v>77</v>
      </c>
      <c r="X206">
        <v>14</v>
      </c>
      <c r="Y206">
        <v>10</v>
      </c>
      <c r="Z206">
        <v>50</v>
      </c>
      <c r="AA206">
        <v>64</v>
      </c>
      <c r="AB206">
        <v>21</v>
      </c>
      <c r="AC206">
        <v>88</v>
      </c>
      <c r="AD206">
        <v>100</v>
      </c>
    </row>
    <row r="207" spans="11:30" ht="15" customHeight="1" x14ac:dyDescent="0.25">
      <c r="K207">
        <v>40</v>
      </c>
      <c r="L207">
        <v>27</v>
      </c>
      <c r="M207">
        <v>2</v>
      </c>
      <c r="N207">
        <v>33</v>
      </c>
      <c r="O207">
        <v>73</v>
      </c>
      <c r="P207">
        <v>3</v>
      </c>
      <c r="Q207">
        <v>87</v>
      </c>
      <c r="R207">
        <v>10</v>
      </c>
      <c r="S207">
        <v>58</v>
      </c>
      <c r="T207">
        <v>82</v>
      </c>
      <c r="U207">
        <v>100</v>
      </c>
      <c r="V207">
        <v>91</v>
      </c>
      <c r="W207">
        <v>83</v>
      </c>
      <c r="X207">
        <v>14</v>
      </c>
      <c r="Y207">
        <v>45</v>
      </c>
      <c r="Z207">
        <v>6</v>
      </c>
      <c r="AA207">
        <v>43</v>
      </c>
      <c r="AB207">
        <v>87</v>
      </c>
      <c r="AC207">
        <v>6</v>
      </c>
      <c r="AD207">
        <v>7</v>
      </c>
    </row>
    <row r="208" spans="11:30" ht="15" customHeight="1" x14ac:dyDescent="0.25">
      <c r="K208">
        <v>77</v>
      </c>
      <c r="L208">
        <v>90</v>
      </c>
      <c r="M208">
        <v>32</v>
      </c>
      <c r="N208">
        <v>82</v>
      </c>
      <c r="O208">
        <v>40</v>
      </c>
      <c r="P208">
        <v>62</v>
      </c>
      <c r="Q208">
        <v>49</v>
      </c>
      <c r="R208">
        <v>32</v>
      </c>
      <c r="S208">
        <v>60</v>
      </c>
      <c r="T208">
        <v>4</v>
      </c>
      <c r="U208">
        <v>72</v>
      </c>
      <c r="V208">
        <v>55</v>
      </c>
      <c r="W208">
        <v>97</v>
      </c>
      <c r="X208">
        <v>83</v>
      </c>
      <c r="Y208">
        <v>7</v>
      </c>
      <c r="Z208">
        <v>32</v>
      </c>
      <c r="AA208">
        <v>75</v>
      </c>
      <c r="AB208">
        <v>92</v>
      </c>
      <c r="AC208">
        <v>65</v>
      </c>
      <c r="AD208">
        <v>48</v>
      </c>
    </row>
    <row r="209" spans="11:30" ht="15" customHeight="1" x14ac:dyDescent="0.25">
      <c r="K209">
        <v>62</v>
      </c>
      <c r="L209">
        <v>31</v>
      </c>
      <c r="M209">
        <v>22</v>
      </c>
      <c r="N209">
        <v>48</v>
      </c>
      <c r="O209">
        <v>69</v>
      </c>
      <c r="P209">
        <v>66</v>
      </c>
      <c r="Q209">
        <v>28</v>
      </c>
      <c r="R209">
        <v>54</v>
      </c>
      <c r="S209">
        <v>3</v>
      </c>
      <c r="T209">
        <v>58</v>
      </c>
      <c r="U209">
        <v>56</v>
      </c>
      <c r="V209">
        <v>21</v>
      </c>
      <c r="W209">
        <v>100</v>
      </c>
      <c r="X209">
        <v>94</v>
      </c>
      <c r="Y209">
        <v>12</v>
      </c>
      <c r="Z209">
        <v>94</v>
      </c>
      <c r="AA209">
        <v>24</v>
      </c>
      <c r="AB209">
        <v>6</v>
      </c>
      <c r="AC209">
        <v>14</v>
      </c>
      <c r="AD209">
        <v>83</v>
      </c>
    </row>
    <row r="210" spans="11:30" ht="15" customHeight="1" x14ac:dyDescent="0.25">
      <c r="K210">
        <v>75</v>
      </c>
      <c r="L210">
        <v>7</v>
      </c>
      <c r="M210">
        <v>75</v>
      </c>
      <c r="N210">
        <v>57</v>
      </c>
      <c r="O210">
        <v>36</v>
      </c>
      <c r="P210">
        <v>24</v>
      </c>
      <c r="Q210">
        <v>65</v>
      </c>
      <c r="R210">
        <v>72</v>
      </c>
      <c r="S210">
        <v>21</v>
      </c>
      <c r="T210">
        <v>69</v>
      </c>
      <c r="U210">
        <v>79</v>
      </c>
      <c r="V210">
        <v>23</v>
      </c>
      <c r="W210">
        <v>10</v>
      </c>
      <c r="X210">
        <v>34</v>
      </c>
      <c r="Y210">
        <v>14</v>
      </c>
      <c r="Z210">
        <v>47</v>
      </c>
      <c r="AA210">
        <v>66</v>
      </c>
      <c r="AB210">
        <v>30</v>
      </c>
      <c r="AC210">
        <v>97</v>
      </c>
      <c r="AD210">
        <v>91</v>
      </c>
    </row>
    <row r="211" spans="11:30" ht="15" customHeight="1" x14ac:dyDescent="0.25">
      <c r="K211">
        <v>68</v>
      </c>
      <c r="L211">
        <v>54</v>
      </c>
      <c r="M211">
        <v>34</v>
      </c>
      <c r="N211">
        <v>43</v>
      </c>
      <c r="O211">
        <v>18</v>
      </c>
      <c r="P211">
        <v>89</v>
      </c>
      <c r="Q211">
        <v>25</v>
      </c>
      <c r="R211">
        <v>1</v>
      </c>
      <c r="S211">
        <v>94</v>
      </c>
      <c r="T211">
        <v>64</v>
      </c>
      <c r="U211">
        <v>86</v>
      </c>
      <c r="V211">
        <v>86</v>
      </c>
      <c r="W211">
        <v>25</v>
      </c>
      <c r="X211">
        <v>92</v>
      </c>
      <c r="Y211">
        <v>19</v>
      </c>
      <c r="Z211">
        <v>34</v>
      </c>
      <c r="AA211">
        <v>22</v>
      </c>
      <c r="AB211">
        <v>52</v>
      </c>
      <c r="AC211">
        <v>51</v>
      </c>
      <c r="AD211">
        <v>8</v>
      </c>
    </row>
    <row r="212" spans="11:30" ht="15" customHeight="1" x14ac:dyDescent="0.25">
      <c r="K212">
        <v>68</v>
      </c>
      <c r="L212">
        <v>17</v>
      </c>
      <c r="M212">
        <v>81</v>
      </c>
      <c r="N212">
        <v>73</v>
      </c>
      <c r="O212">
        <v>51</v>
      </c>
      <c r="P212">
        <v>24</v>
      </c>
      <c r="Q212">
        <v>99</v>
      </c>
      <c r="R212">
        <v>49</v>
      </c>
      <c r="S212">
        <v>99</v>
      </c>
      <c r="T212">
        <v>95</v>
      </c>
      <c r="U212">
        <v>22</v>
      </c>
      <c r="V212">
        <v>32</v>
      </c>
      <c r="W212">
        <v>5</v>
      </c>
      <c r="X212">
        <v>74</v>
      </c>
      <c r="Y212">
        <v>4</v>
      </c>
      <c r="Z212">
        <v>19</v>
      </c>
      <c r="AA212">
        <v>3</v>
      </c>
      <c r="AB212">
        <v>26</v>
      </c>
      <c r="AC212">
        <v>66</v>
      </c>
      <c r="AD212">
        <v>68</v>
      </c>
    </row>
    <row r="213" spans="11:30" ht="15" customHeight="1" x14ac:dyDescent="0.25">
      <c r="K213">
        <v>60</v>
      </c>
      <c r="L213">
        <v>53</v>
      </c>
      <c r="M213">
        <v>39</v>
      </c>
      <c r="N213">
        <v>63</v>
      </c>
      <c r="O213">
        <v>39</v>
      </c>
      <c r="P213">
        <v>49</v>
      </c>
      <c r="Q213">
        <v>52</v>
      </c>
      <c r="R213">
        <v>66</v>
      </c>
      <c r="S213">
        <v>37</v>
      </c>
      <c r="T213">
        <v>69</v>
      </c>
      <c r="U213">
        <v>88</v>
      </c>
      <c r="V213">
        <v>3</v>
      </c>
      <c r="W213">
        <v>86</v>
      </c>
      <c r="X213">
        <v>44</v>
      </c>
      <c r="Y213">
        <v>78</v>
      </c>
      <c r="Z213">
        <v>43</v>
      </c>
      <c r="AA213">
        <v>88</v>
      </c>
      <c r="AB213">
        <v>5</v>
      </c>
      <c r="AC213">
        <v>38</v>
      </c>
      <c r="AD213">
        <v>94</v>
      </c>
    </row>
    <row r="214" spans="11:30" ht="15" customHeight="1" x14ac:dyDescent="0.25">
      <c r="K214">
        <v>38</v>
      </c>
      <c r="L214">
        <v>44</v>
      </c>
      <c r="M214">
        <v>18</v>
      </c>
      <c r="N214">
        <v>1</v>
      </c>
      <c r="O214">
        <v>14</v>
      </c>
      <c r="P214">
        <v>6</v>
      </c>
      <c r="Q214">
        <v>88</v>
      </c>
      <c r="R214">
        <v>7</v>
      </c>
      <c r="S214">
        <v>8</v>
      </c>
      <c r="T214">
        <v>87</v>
      </c>
      <c r="U214">
        <v>51</v>
      </c>
      <c r="V214">
        <v>54</v>
      </c>
      <c r="W214">
        <v>35</v>
      </c>
      <c r="X214">
        <v>92</v>
      </c>
      <c r="Y214">
        <v>35</v>
      </c>
      <c r="Z214">
        <v>1</v>
      </c>
      <c r="AA214">
        <v>72</v>
      </c>
      <c r="AB214">
        <v>78</v>
      </c>
      <c r="AC214">
        <v>79</v>
      </c>
      <c r="AD214">
        <v>69</v>
      </c>
    </row>
    <row r="215" spans="11:30" ht="15" customHeight="1" x14ac:dyDescent="0.25">
      <c r="K215">
        <v>13</v>
      </c>
      <c r="L215">
        <v>2</v>
      </c>
      <c r="M215">
        <v>66</v>
      </c>
      <c r="N215">
        <v>24</v>
      </c>
      <c r="O215">
        <v>33</v>
      </c>
      <c r="P215">
        <v>64</v>
      </c>
      <c r="Q215">
        <v>9</v>
      </c>
      <c r="R215">
        <v>73</v>
      </c>
      <c r="S215">
        <v>50</v>
      </c>
      <c r="T215">
        <v>100</v>
      </c>
      <c r="U215">
        <v>33</v>
      </c>
      <c r="V215">
        <v>9</v>
      </c>
      <c r="W215">
        <v>90</v>
      </c>
      <c r="X215">
        <v>16</v>
      </c>
      <c r="Y215">
        <v>28</v>
      </c>
      <c r="Z215">
        <v>65</v>
      </c>
      <c r="AA215">
        <v>6</v>
      </c>
      <c r="AB215">
        <v>91</v>
      </c>
      <c r="AC215">
        <v>29</v>
      </c>
      <c r="AD215">
        <v>41</v>
      </c>
    </row>
    <row r="216" spans="11:30" ht="15" customHeight="1" x14ac:dyDescent="0.25">
      <c r="K216">
        <v>65</v>
      </c>
      <c r="L216">
        <v>78</v>
      </c>
      <c r="M216">
        <v>33</v>
      </c>
      <c r="N216">
        <v>93</v>
      </c>
      <c r="O216">
        <v>61</v>
      </c>
      <c r="P216">
        <v>75</v>
      </c>
      <c r="Q216">
        <v>81</v>
      </c>
      <c r="R216">
        <v>47</v>
      </c>
      <c r="S216">
        <v>24</v>
      </c>
      <c r="T216">
        <v>10</v>
      </c>
      <c r="U216">
        <v>8</v>
      </c>
      <c r="V216">
        <v>54</v>
      </c>
      <c r="W216">
        <v>21</v>
      </c>
      <c r="X216">
        <v>94</v>
      </c>
      <c r="Y216">
        <v>85</v>
      </c>
      <c r="Z216">
        <v>70</v>
      </c>
      <c r="AA216">
        <v>86</v>
      </c>
      <c r="AB216">
        <v>71</v>
      </c>
      <c r="AC216">
        <v>1</v>
      </c>
      <c r="AD216">
        <v>55</v>
      </c>
    </row>
    <row r="217" spans="11:30" ht="15" customHeight="1" x14ac:dyDescent="0.25">
      <c r="K217">
        <v>11</v>
      </c>
      <c r="L217">
        <v>74</v>
      </c>
      <c r="M217">
        <v>100</v>
      </c>
      <c r="N217">
        <v>95</v>
      </c>
      <c r="O217">
        <v>33</v>
      </c>
      <c r="P217">
        <v>87</v>
      </c>
      <c r="Q217">
        <v>58</v>
      </c>
      <c r="R217">
        <v>14</v>
      </c>
      <c r="S217">
        <v>10</v>
      </c>
      <c r="T217">
        <v>41</v>
      </c>
      <c r="U217">
        <v>85</v>
      </c>
      <c r="V217">
        <v>63</v>
      </c>
      <c r="W217">
        <v>5</v>
      </c>
      <c r="X217">
        <v>14</v>
      </c>
      <c r="Y217">
        <v>72</v>
      </c>
      <c r="Z217">
        <v>9</v>
      </c>
      <c r="AA217">
        <v>39</v>
      </c>
      <c r="AB217">
        <v>98</v>
      </c>
      <c r="AC217">
        <v>56</v>
      </c>
      <c r="AD217">
        <v>94</v>
      </c>
    </row>
    <row r="218" spans="11:30" ht="15" customHeight="1" x14ac:dyDescent="0.25">
      <c r="K218">
        <v>100</v>
      </c>
      <c r="L218">
        <v>79</v>
      </c>
      <c r="M218">
        <v>1</v>
      </c>
      <c r="N218">
        <v>30</v>
      </c>
      <c r="O218">
        <v>38</v>
      </c>
      <c r="P218">
        <v>38</v>
      </c>
      <c r="Q218">
        <v>2</v>
      </c>
      <c r="R218">
        <v>52</v>
      </c>
      <c r="S218">
        <v>10</v>
      </c>
      <c r="T218">
        <v>76</v>
      </c>
      <c r="U218">
        <v>34</v>
      </c>
      <c r="V218">
        <v>28</v>
      </c>
      <c r="W218">
        <v>82</v>
      </c>
      <c r="X218">
        <v>89</v>
      </c>
      <c r="Y218">
        <v>37</v>
      </c>
      <c r="Z218">
        <v>68</v>
      </c>
      <c r="AA218">
        <v>86</v>
      </c>
      <c r="AB218">
        <v>9</v>
      </c>
      <c r="AC218">
        <v>97</v>
      </c>
      <c r="AD218">
        <v>62</v>
      </c>
    </row>
    <row r="219" spans="11:30" ht="15" customHeight="1" x14ac:dyDescent="0.25">
      <c r="K219">
        <v>93</v>
      </c>
      <c r="L219">
        <v>77</v>
      </c>
      <c r="M219">
        <v>58</v>
      </c>
      <c r="N219">
        <v>4</v>
      </c>
      <c r="O219">
        <v>76</v>
      </c>
      <c r="P219">
        <v>71</v>
      </c>
      <c r="Q219">
        <v>79</v>
      </c>
      <c r="R219">
        <v>10</v>
      </c>
      <c r="S219">
        <v>7</v>
      </c>
      <c r="T219">
        <v>40</v>
      </c>
      <c r="U219">
        <v>73</v>
      </c>
      <c r="V219">
        <v>26</v>
      </c>
      <c r="W219">
        <v>6</v>
      </c>
      <c r="X219">
        <v>95</v>
      </c>
      <c r="Y219">
        <v>19</v>
      </c>
      <c r="Z219">
        <v>27</v>
      </c>
      <c r="AA219">
        <v>41</v>
      </c>
      <c r="AB219">
        <v>83</v>
      </c>
      <c r="AC219">
        <v>90</v>
      </c>
      <c r="AD219">
        <v>16</v>
      </c>
    </row>
    <row r="220" spans="11:30" ht="15" customHeight="1" x14ac:dyDescent="0.25">
      <c r="K220">
        <v>99</v>
      </c>
      <c r="L220">
        <v>39</v>
      </c>
      <c r="M220">
        <v>52</v>
      </c>
      <c r="N220">
        <v>60</v>
      </c>
      <c r="O220">
        <v>13</v>
      </c>
      <c r="P220">
        <v>65</v>
      </c>
      <c r="Q220">
        <v>16</v>
      </c>
      <c r="R220">
        <v>90</v>
      </c>
      <c r="S220">
        <v>12</v>
      </c>
      <c r="T220">
        <v>57</v>
      </c>
      <c r="U220">
        <v>57</v>
      </c>
      <c r="V220">
        <v>35</v>
      </c>
      <c r="W220">
        <v>80</v>
      </c>
      <c r="X220">
        <v>19</v>
      </c>
      <c r="Y220">
        <v>43</v>
      </c>
      <c r="Z220">
        <v>13</v>
      </c>
      <c r="AA220">
        <v>70</v>
      </c>
      <c r="AB220">
        <v>22</v>
      </c>
      <c r="AC220">
        <v>74</v>
      </c>
      <c r="AD220">
        <v>9</v>
      </c>
    </row>
    <row r="221" spans="11:30" ht="15" customHeight="1" x14ac:dyDescent="0.25">
      <c r="K221">
        <v>47</v>
      </c>
      <c r="L221">
        <v>15</v>
      </c>
      <c r="M221">
        <v>65</v>
      </c>
      <c r="N221">
        <v>34</v>
      </c>
      <c r="O221">
        <v>2</v>
      </c>
      <c r="P221">
        <v>49</v>
      </c>
      <c r="Q221">
        <v>3</v>
      </c>
      <c r="R221">
        <v>68</v>
      </c>
      <c r="S221">
        <v>46</v>
      </c>
      <c r="T221">
        <v>42</v>
      </c>
      <c r="U221">
        <v>32</v>
      </c>
      <c r="V221">
        <v>76</v>
      </c>
      <c r="W221">
        <v>41</v>
      </c>
      <c r="X221">
        <v>47</v>
      </c>
      <c r="Y221">
        <v>40</v>
      </c>
      <c r="Z221">
        <v>73</v>
      </c>
      <c r="AA221">
        <v>65</v>
      </c>
      <c r="AB221">
        <v>63</v>
      </c>
      <c r="AC221">
        <v>98</v>
      </c>
      <c r="AD221">
        <v>15</v>
      </c>
    </row>
    <row r="222" spans="11:30" ht="15" customHeight="1" x14ac:dyDescent="0.25">
      <c r="K222">
        <v>62</v>
      </c>
      <c r="L222">
        <v>100</v>
      </c>
      <c r="M222">
        <v>64</v>
      </c>
      <c r="N222">
        <v>94</v>
      </c>
      <c r="O222">
        <v>41</v>
      </c>
      <c r="P222">
        <v>79</v>
      </c>
      <c r="Q222">
        <v>3</v>
      </c>
      <c r="R222">
        <v>11</v>
      </c>
      <c r="S222">
        <v>9</v>
      </c>
      <c r="T222">
        <v>23</v>
      </c>
      <c r="U222">
        <v>40</v>
      </c>
      <c r="V222">
        <v>63</v>
      </c>
      <c r="W222">
        <v>60</v>
      </c>
      <c r="X222">
        <v>39</v>
      </c>
      <c r="Y222">
        <v>27</v>
      </c>
      <c r="Z222">
        <v>18</v>
      </c>
      <c r="AA222">
        <v>16</v>
      </c>
      <c r="AB222">
        <v>6</v>
      </c>
      <c r="AC222">
        <v>19</v>
      </c>
      <c r="AD222">
        <v>28</v>
      </c>
    </row>
    <row r="223" spans="11:30" ht="15" customHeight="1" x14ac:dyDescent="0.25">
      <c r="K223">
        <v>36</v>
      </c>
      <c r="L223">
        <v>37</v>
      </c>
      <c r="M223">
        <v>100</v>
      </c>
      <c r="N223">
        <v>34</v>
      </c>
      <c r="O223">
        <v>96</v>
      </c>
      <c r="P223">
        <v>54</v>
      </c>
      <c r="Q223">
        <v>46</v>
      </c>
      <c r="R223">
        <v>34</v>
      </c>
      <c r="S223">
        <v>58</v>
      </c>
      <c r="T223">
        <v>61</v>
      </c>
      <c r="U223">
        <v>7</v>
      </c>
      <c r="V223">
        <v>51</v>
      </c>
      <c r="W223">
        <v>55</v>
      </c>
      <c r="X223">
        <v>90</v>
      </c>
      <c r="Y223">
        <v>20</v>
      </c>
      <c r="Z223">
        <v>49</v>
      </c>
      <c r="AA223">
        <v>94</v>
      </c>
      <c r="AB223">
        <v>56</v>
      </c>
      <c r="AC223">
        <v>53</v>
      </c>
      <c r="AD223">
        <v>17</v>
      </c>
    </row>
    <row r="224" spans="11:30" ht="15" customHeight="1" x14ac:dyDescent="0.25">
      <c r="K224">
        <v>50</v>
      </c>
      <c r="L224">
        <v>30</v>
      </c>
      <c r="M224">
        <v>8</v>
      </c>
      <c r="N224">
        <v>81</v>
      </c>
      <c r="O224">
        <v>33</v>
      </c>
      <c r="P224">
        <v>75</v>
      </c>
      <c r="Q224">
        <v>76</v>
      </c>
      <c r="R224">
        <v>68</v>
      </c>
      <c r="S224">
        <v>2</v>
      </c>
      <c r="T224">
        <v>39</v>
      </c>
      <c r="U224">
        <v>38</v>
      </c>
      <c r="V224">
        <v>25</v>
      </c>
      <c r="W224">
        <v>64</v>
      </c>
      <c r="X224">
        <v>36</v>
      </c>
      <c r="Y224">
        <v>1</v>
      </c>
      <c r="Z224">
        <v>18</v>
      </c>
      <c r="AA224">
        <v>78</v>
      </c>
      <c r="AB224">
        <v>31</v>
      </c>
      <c r="AC224">
        <v>90</v>
      </c>
      <c r="AD224">
        <v>51</v>
      </c>
    </row>
    <row r="225" spans="11:30" ht="15" customHeight="1" x14ac:dyDescent="0.25">
      <c r="K225">
        <v>71</v>
      </c>
      <c r="L225">
        <v>63</v>
      </c>
      <c r="M225">
        <v>57</v>
      </c>
      <c r="N225">
        <v>70</v>
      </c>
      <c r="O225">
        <v>12</v>
      </c>
      <c r="P225">
        <v>93</v>
      </c>
      <c r="Q225">
        <v>83</v>
      </c>
      <c r="R225">
        <v>29</v>
      </c>
      <c r="S225">
        <v>96</v>
      </c>
      <c r="T225">
        <v>51</v>
      </c>
      <c r="U225">
        <v>85</v>
      </c>
      <c r="V225">
        <v>77</v>
      </c>
      <c r="W225">
        <v>22</v>
      </c>
      <c r="X225">
        <v>5</v>
      </c>
      <c r="Y225">
        <v>57</v>
      </c>
      <c r="Z225">
        <v>15</v>
      </c>
      <c r="AA225">
        <v>39</v>
      </c>
      <c r="AB225">
        <v>90</v>
      </c>
      <c r="AC225">
        <v>19</v>
      </c>
      <c r="AD225">
        <v>14</v>
      </c>
    </row>
    <row r="226" spans="11:30" ht="15" customHeight="1" x14ac:dyDescent="0.25">
      <c r="K226">
        <v>33</v>
      </c>
      <c r="L226">
        <v>54</v>
      </c>
      <c r="M226">
        <v>72</v>
      </c>
      <c r="N226">
        <v>49</v>
      </c>
      <c r="O226">
        <v>3</v>
      </c>
      <c r="P226">
        <v>68</v>
      </c>
      <c r="Q226">
        <v>38</v>
      </c>
      <c r="R226">
        <v>97</v>
      </c>
      <c r="S226">
        <v>81</v>
      </c>
      <c r="T226">
        <v>6</v>
      </c>
      <c r="U226">
        <v>37</v>
      </c>
      <c r="V226">
        <v>35</v>
      </c>
      <c r="W226">
        <v>11</v>
      </c>
      <c r="X226">
        <v>65</v>
      </c>
      <c r="Y226">
        <v>31</v>
      </c>
      <c r="Z226">
        <v>14</v>
      </c>
      <c r="AA226">
        <v>52</v>
      </c>
      <c r="AB226">
        <v>19</v>
      </c>
      <c r="AC226">
        <v>42</v>
      </c>
      <c r="AD226">
        <v>12</v>
      </c>
    </row>
    <row r="227" spans="11:30" ht="15" customHeight="1" x14ac:dyDescent="0.25">
      <c r="K227">
        <v>68</v>
      </c>
      <c r="L227">
        <v>32</v>
      </c>
      <c r="M227">
        <v>91</v>
      </c>
      <c r="N227">
        <v>5</v>
      </c>
      <c r="O227">
        <v>34</v>
      </c>
      <c r="P227">
        <v>66</v>
      </c>
      <c r="Q227">
        <v>31</v>
      </c>
      <c r="R227">
        <v>25</v>
      </c>
      <c r="S227">
        <v>69</v>
      </c>
      <c r="T227">
        <v>89</v>
      </c>
      <c r="U227">
        <v>35</v>
      </c>
      <c r="V227">
        <v>56</v>
      </c>
      <c r="W227">
        <v>39</v>
      </c>
      <c r="X227">
        <v>15</v>
      </c>
      <c r="Y227">
        <v>59</v>
      </c>
      <c r="Z227">
        <v>88</v>
      </c>
      <c r="AA227">
        <v>100</v>
      </c>
      <c r="AB227">
        <v>9</v>
      </c>
      <c r="AC227">
        <v>38</v>
      </c>
      <c r="AD227">
        <v>72</v>
      </c>
    </row>
    <row r="228" spans="11:30" ht="15" customHeight="1" x14ac:dyDescent="0.25">
      <c r="K228">
        <v>80</v>
      </c>
      <c r="L228">
        <v>89</v>
      </c>
      <c r="M228">
        <v>86</v>
      </c>
      <c r="N228">
        <v>36</v>
      </c>
      <c r="O228">
        <v>50</v>
      </c>
      <c r="P228">
        <v>78</v>
      </c>
      <c r="Q228">
        <v>81</v>
      </c>
      <c r="R228">
        <v>78</v>
      </c>
      <c r="S228">
        <v>8</v>
      </c>
      <c r="T228">
        <v>4</v>
      </c>
      <c r="U228">
        <v>51</v>
      </c>
      <c r="V228">
        <v>20</v>
      </c>
      <c r="W228">
        <v>88</v>
      </c>
      <c r="X228">
        <v>51</v>
      </c>
      <c r="Y228">
        <v>91</v>
      </c>
      <c r="Z228">
        <v>14</v>
      </c>
      <c r="AA228">
        <v>81</v>
      </c>
      <c r="AB228">
        <v>34</v>
      </c>
      <c r="AC228">
        <v>27</v>
      </c>
      <c r="AD228">
        <v>21</v>
      </c>
    </row>
    <row r="229" spans="11:30" ht="15" customHeight="1" x14ac:dyDescent="0.25">
      <c r="K229">
        <v>82</v>
      </c>
      <c r="L229">
        <v>22</v>
      </c>
      <c r="M229">
        <v>53</v>
      </c>
      <c r="N229">
        <v>19</v>
      </c>
      <c r="O229">
        <v>14</v>
      </c>
      <c r="P229">
        <v>39</v>
      </c>
      <c r="Q229">
        <v>86</v>
      </c>
      <c r="R229">
        <v>50</v>
      </c>
      <c r="S229">
        <v>13</v>
      </c>
      <c r="T229">
        <v>62</v>
      </c>
      <c r="U229">
        <v>91</v>
      </c>
      <c r="V229">
        <v>8</v>
      </c>
      <c r="W229">
        <v>63</v>
      </c>
      <c r="X229">
        <v>47</v>
      </c>
      <c r="Y229">
        <v>72</v>
      </c>
      <c r="Z229">
        <v>79</v>
      </c>
      <c r="AA229">
        <v>86</v>
      </c>
      <c r="AB229">
        <v>48</v>
      </c>
      <c r="AC229">
        <v>37</v>
      </c>
      <c r="AD229">
        <v>83</v>
      </c>
    </row>
    <row r="230" spans="11:30" ht="15" customHeight="1" x14ac:dyDescent="0.25">
      <c r="K230">
        <v>70</v>
      </c>
      <c r="L230">
        <v>43</v>
      </c>
      <c r="M230">
        <v>74</v>
      </c>
      <c r="N230">
        <v>72</v>
      </c>
      <c r="O230">
        <v>45</v>
      </c>
      <c r="P230">
        <v>41</v>
      </c>
      <c r="Q230">
        <v>13</v>
      </c>
      <c r="R230">
        <v>42</v>
      </c>
      <c r="S230">
        <v>87</v>
      </c>
      <c r="T230">
        <v>34</v>
      </c>
      <c r="U230">
        <v>42</v>
      </c>
      <c r="V230">
        <v>99</v>
      </c>
      <c r="W230">
        <v>84</v>
      </c>
      <c r="X230">
        <v>81</v>
      </c>
      <c r="Y230">
        <v>23</v>
      </c>
      <c r="Z230">
        <v>29</v>
      </c>
      <c r="AA230">
        <v>16</v>
      </c>
      <c r="AB230">
        <v>2</v>
      </c>
      <c r="AC230">
        <v>96</v>
      </c>
      <c r="AD230">
        <v>28</v>
      </c>
    </row>
    <row r="231" spans="11:30" ht="15" customHeight="1" x14ac:dyDescent="0.25">
      <c r="K231">
        <v>95</v>
      </c>
      <c r="L231">
        <v>33</v>
      </c>
      <c r="M231">
        <v>7</v>
      </c>
      <c r="N231">
        <v>76</v>
      </c>
      <c r="O231">
        <v>39</v>
      </c>
      <c r="P231">
        <v>88</v>
      </c>
      <c r="Q231">
        <v>55</v>
      </c>
      <c r="R231">
        <v>64</v>
      </c>
      <c r="S231">
        <v>16</v>
      </c>
      <c r="T231">
        <v>37</v>
      </c>
      <c r="U231">
        <v>35</v>
      </c>
      <c r="V231">
        <v>31</v>
      </c>
      <c r="W231">
        <v>4</v>
      </c>
      <c r="X231">
        <v>32</v>
      </c>
      <c r="Y231">
        <v>63</v>
      </c>
      <c r="Z231">
        <v>94</v>
      </c>
      <c r="AA231">
        <v>50</v>
      </c>
      <c r="AB231">
        <v>10</v>
      </c>
      <c r="AC231">
        <v>95</v>
      </c>
      <c r="AD231">
        <v>74</v>
      </c>
    </row>
    <row r="232" spans="11:30" ht="15" customHeight="1" x14ac:dyDescent="0.25">
      <c r="K232">
        <v>24</v>
      </c>
      <c r="L232">
        <v>70</v>
      </c>
      <c r="M232">
        <v>27</v>
      </c>
      <c r="N232">
        <v>78</v>
      </c>
      <c r="O232">
        <v>78</v>
      </c>
      <c r="P232">
        <v>36</v>
      </c>
      <c r="Q232">
        <v>85</v>
      </c>
      <c r="R232">
        <v>79</v>
      </c>
      <c r="S232">
        <v>50</v>
      </c>
      <c r="T232">
        <v>15</v>
      </c>
      <c r="U232">
        <v>27</v>
      </c>
      <c r="V232">
        <v>71</v>
      </c>
      <c r="W232">
        <v>66</v>
      </c>
      <c r="X232">
        <v>93</v>
      </c>
      <c r="Y232">
        <v>74</v>
      </c>
      <c r="Z232">
        <v>40</v>
      </c>
      <c r="AA232">
        <v>99</v>
      </c>
      <c r="AB232">
        <v>13</v>
      </c>
      <c r="AC232">
        <v>81</v>
      </c>
      <c r="AD232">
        <v>49</v>
      </c>
    </row>
    <row r="233" spans="11:30" ht="15" customHeight="1" x14ac:dyDescent="0.25">
      <c r="K233">
        <v>1</v>
      </c>
      <c r="L233">
        <v>42</v>
      </c>
      <c r="M233">
        <v>24</v>
      </c>
      <c r="N233">
        <v>11</v>
      </c>
      <c r="O233">
        <v>41</v>
      </c>
      <c r="P233">
        <v>78</v>
      </c>
      <c r="Q233">
        <v>58</v>
      </c>
      <c r="R233">
        <v>7</v>
      </c>
      <c r="S233">
        <v>51</v>
      </c>
      <c r="T233">
        <v>27</v>
      </c>
      <c r="U233">
        <v>59</v>
      </c>
      <c r="V233">
        <v>88</v>
      </c>
      <c r="W233">
        <v>8</v>
      </c>
      <c r="X233">
        <v>78</v>
      </c>
      <c r="Y233">
        <v>17</v>
      </c>
      <c r="Z233">
        <v>63</v>
      </c>
      <c r="AA233">
        <v>6</v>
      </c>
      <c r="AB233">
        <v>20</v>
      </c>
      <c r="AC233">
        <v>69</v>
      </c>
      <c r="AD233">
        <v>68</v>
      </c>
    </row>
    <row r="234" spans="11:30" ht="15" customHeight="1" x14ac:dyDescent="0.25">
      <c r="K234">
        <v>91</v>
      </c>
      <c r="L234">
        <v>26</v>
      </c>
      <c r="M234">
        <v>84</v>
      </c>
      <c r="N234">
        <v>65</v>
      </c>
      <c r="O234">
        <v>71</v>
      </c>
      <c r="P234">
        <v>15</v>
      </c>
      <c r="Q234">
        <v>32</v>
      </c>
      <c r="R234">
        <v>95</v>
      </c>
      <c r="S234">
        <v>79</v>
      </c>
      <c r="T234">
        <v>31</v>
      </c>
      <c r="U234">
        <v>75</v>
      </c>
      <c r="V234">
        <v>46</v>
      </c>
      <c r="W234">
        <v>39</v>
      </c>
      <c r="X234">
        <v>87</v>
      </c>
      <c r="Y234">
        <v>34</v>
      </c>
      <c r="Z234">
        <v>73</v>
      </c>
      <c r="AA234">
        <v>95</v>
      </c>
      <c r="AB234">
        <v>48</v>
      </c>
      <c r="AC234">
        <v>44</v>
      </c>
      <c r="AD234">
        <v>54</v>
      </c>
    </row>
    <row r="235" spans="11:30" ht="15" customHeight="1" x14ac:dyDescent="0.25">
      <c r="K235">
        <v>100</v>
      </c>
      <c r="L235">
        <v>79</v>
      </c>
      <c r="M235">
        <v>78</v>
      </c>
      <c r="N235">
        <v>99</v>
      </c>
      <c r="O235">
        <v>41</v>
      </c>
      <c r="P235">
        <v>89</v>
      </c>
      <c r="Q235">
        <v>12</v>
      </c>
      <c r="R235">
        <v>77</v>
      </c>
      <c r="S235">
        <v>90</v>
      </c>
      <c r="T235">
        <v>48</v>
      </c>
      <c r="U235">
        <v>41</v>
      </c>
      <c r="V235">
        <v>19</v>
      </c>
      <c r="W235">
        <v>5</v>
      </c>
      <c r="X235">
        <v>95</v>
      </c>
      <c r="Y235">
        <v>71</v>
      </c>
      <c r="Z235">
        <v>17</v>
      </c>
      <c r="AA235">
        <v>1</v>
      </c>
      <c r="AB235">
        <v>90</v>
      </c>
      <c r="AC235">
        <v>40</v>
      </c>
      <c r="AD235">
        <v>22</v>
      </c>
    </row>
    <row r="236" spans="11:30" ht="15" customHeight="1" x14ac:dyDescent="0.25">
      <c r="K236">
        <v>58</v>
      </c>
      <c r="L236">
        <v>12</v>
      </c>
      <c r="M236">
        <v>65</v>
      </c>
      <c r="N236">
        <v>57</v>
      </c>
      <c r="O236">
        <v>60</v>
      </c>
      <c r="P236">
        <v>52</v>
      </c>
      <c r="Q236">
        <v>37</v>
      </c>
      <c r="R236">
        <v>25</v>
      </c>
      <c r="S236">
        <v>71</v>
      </c>
      <c r="T236">
        <v>26</v>
      </c>
      <c r="U236">
        <v>11</v>
      </c>
      <c r="V236">
        <v>31</v>
      </c>
      <c r="W236">
        <v>70</v>
      </c>
      <c r="X236">
        <v>14</v>
      </c>
      <c r="Y236">
        <v>88</v>
      </c>
      <c r="Z236">
        <v>34</v>
      </c>
      <c r="AA236">
        <v>26</v>
      </c>
      <c r="AB236">
        <v>41</v>
      </c>
      <c r="AC236">
        <v>73</v>
      </c>
      <c r="AD236">
        <v>23</v>
      </c>
    </row>
    <row r="237" spans="11:30" ht="15" customHeight="1" x14ac:dyDescent="0.25">
      <c r="K237">
        <v>45</v>
      </c>
      <c r="L237">
        <v>98</v>
      </c>
      <c r="M237">
        <v>2</v>
      </c>
      <c r="N237">
        <v>43</v>
      </c>
      <c r="O237">
        <v>82</v>
      </c>
      <c r="P237">
        <v>3</v>
      </c>
      <c r="Q237">
        <v>26</v>
      </c>
      <c r="R237">
        <v>52</v>
      </c>
      <c r="S237">
        <v>86</v>
      </c>
      <c r="T237">
        <v>28</v>
      </c>
      <c r="U237">
        <v>100</v>
      </c>
      <c r="V237">
        <v>2</v>
      </c>
      <c r="W237">
        <v>10</v>
      </c>
      <c r="X237">
        <v>75</v>
      </c>
      <c r="Y237">
        <v>78</v>
      </c>
      <c r="Z237">
        <v>3</v>
      </c>
      <c r="AA237">
        <v>73</v>
      </c>
      <c r="AB237">
        <v>5</v>
      </c>
      <c r="AC237">
        <v>25</v>
      </c>
      <c r="AD237">
        <v>37</v>
      </c>
    </row>
    <row r="238" spans="11:30" ht="15" customHeight="1" x14ac:dyDescent="0.25">
      <c r="K238">
        <v>21</v>
      </c>
      <c r="L238">
        <v>50</v>
      </c>
      <c r="M238">
        <v>29</v>
      </c>
      <c r="N238">
        <v>23</v>
      </c>
      <c r="O238">
        <v>18</v>
      </c>
      <c r="P238">
        <v>59</v>
      </c>
      <c r="Q238">
        <v>79</v>
      </c>
      <c r="R238">
        <v>48</v>
      </c>
      <c r="S238">
        <v>63</v>
      </c>
      <c r="T238">
        <v>97</v>
      </c>
      <c r="U238">
        <v>17</v>
      </c>
      <c r="V238">
        <v>61</v>
      </c>
      <c r="W238">
        <v>39</v>
      </c>
      <c r="X238">
        <v>85</v>
      </c>
      <c r="Y238">
        <v>83</v>
      </c>
      <c r="Z238">
        <v>56</v>
      </c>
      <c r="AA238">
        <v>27</v>
      </c>
      <c r="AB238">
        <v>95</v>
      </c>
      <c r="AC238">
        <v>58</v>
      </c>
      <c r="AD238">
        <v>16</v>
      </c>
    </row>
    <row r="239" spans="11:30" ht="15" customHeight="1" x14ac:dyDescent="0.25">
      <c r="K239">
        <v>53</v>
      </c>
      <c r="L239">
        <v>25</v>
      </c>
      <c r="M239">
        <v>43</v>
      </c>
      <c r="N239">
        <v>25</v>
      </c>
      <c r="O239">
        <v>98</v>
      </c>
      <c r="P239">
        <v>79</v>
      </c>
      <c r="Q239">
        <v>6</v>
      </c>
      <c r="R239">
        <v>30</v>
      </c>
      <c r="S239">
        <v>89</v>
      </c>
      <c r="T239">
        <v>48</v>
      </c>
      <c r="U239">
        <v>13</v>
      </c>
      <c r="V239">
        <v>79</v>
      </c>
      <c r="W239">
        <v>80</v>
      </c>
      <c r="X239">
        <v>1</v>
      </c>
      <c r="Y239">
        <v>15</v>
      </c>
      <c r="Z239">
        <v>35</v>
      </c>
      <c r="AA239">
        <v>94</v>
      </c>
      <c r="AB239">
        <v>85</v>
      </c>
      <c r="AC239">
        <v>44</v>
      </c>
      <c r="AD239">
        <v>59</v>
      </c>
    </row>
    <row r="240" spans="11:30" ht="15" customHeight="1" x14ac:dyDescent="0.25">
      <c r="K240">
        <v>5</v>
      </c>
      <c r="L240">
        <v>51</v>
      </c>
      <c r="M240">
        <v>1</v>
      </c>
      <c r="N240">
        <v>1</v>
      </c>
      <c r="O240">
        <v>36</v>
      </c>
      <c r="P240">
        <v>34</v>
      </c>
      <c r="Q240">
        <v>51</v>
      </c>
      <c r="R240">
        <v>17</v>
      </c>
      <c r="S240">
        <v>93</v>
      </c>
      <c r="T240">
        <v>73</v>
      </c>
      <c r="U240">
        <v>53</v>
      </c>
      <c r="V240">
        <v>95</v>
      </c>
      <c r="W240">
        <v>53</v>
      </c>
      <c r="X240">
        <v>51</v>
      </c>
      <c r="Y240">
        <v>21</v>
      </c>
      <c r="Z240">
        <v>88</v>
      </c>
      <c r="AA240">
        <v>93</v>
      </c>
      <c r="AB240">
        <v>34</v>
      </c>
      <c r="AC240">
        <v>27</v>
      </c>
      <c r="AD240">
        <v>24</v>
      </c>
    </row>
    <row r="241" spans="11:30" ht="15" customHeight="1" x14ac:dyDescent="0.25">
      <c r="K241">
        <v>35</v>
      </c>
      <c r="L241">
        <v>83</v>
      </c>
      <c r="M241">
        <v>10</v>
      </c>
      <c r="N241">
        <v>62</v>
      </c>
      <c r="O241">
        <v>46</v>
      </c>
      <c r="P241">
        <v>46</v>
      </c>
      <c r="Q241">
        <v>82</v>
      </c>
      <c r="R241">
        <v>47</v>
      </c>
      <c r="S241">
        <v>97</v>
      </c>
      <c r="T241">
        <v>46</v>
      </c>
      <c r="U241">
        <v>92</v>
      </c>
      <c r="V241">
        <v>22</v>
      </c>
      <c r="W241">
        <v>63</v>
      </c>
      <c r="X241">
        <v>28</v>
      </c>
      <c r="Y241">
        <v>60</v>
      </c>
      <c r="Z241">
        <v>26</v>
      </c>
      <c r="AA241">
        <v>91</v>
      </c>
      <c r="AB241">
        <v>1</v>
      </c>
      <c r="AC241">
        <v>48</v>
      </c>
      <c r="AD241">
        <v>62</v>
      </c>
    </row>
    <row r="242" spans="11:30" ht="15" customHeight="1" x14ac:dyDescent="0.25">
      <c r="K242">
        <v>53</v>
      </c>
      <c r="L242">
        <v>25</v>
      </c>
      <c r="M242">
        <v>29</v>
      </c>
      <c r="N242">
        <v>1</v>
      </c>
      <c r="O242">
        <v>97</v>
      </c>
      <c r="P242">
        <v>7</v>
      </c>
      <c r="Q242">
        <v>45</v>
      </c>
      <c r="R242">
        <v>16</v>
      </c>
      <c r="S242">
        <v>62</v>
      </c>
      <c r="T242">
        <v>83</v>
      </c>
      <c r="U242">
        <v>26</v>
      </c>
      <c r="V242">
        <v>37</v>
      </c>
      <c r="W242">
        <v>36</v>
      </c>
      <c r="X242">
        <v>79</v>
      </c>
      <c r="Y242">
        <v>93</v>
      </c>
      <c r="Z242">
        <v>56</v>
      </c>
      <c r="AA242">
        <v>75</v>
      </c>
      <c r="AB242">
        <v>94</v>
      </c>
      <c r="AC242">
        <v>87</v>
      </c>
      <c r="AD242">
        <v>58</v>
      </c>
    </row>
    <row r="243" spans="11:30" ht="15" customHeight="1" x14ac:dyDescent="0.25">
      <c r="K243">
        <v>51</v>
      </c>
      <c r="L243">
        <v>24</v>
      </c>
      <c r="M243">
        <v>71</v>
      </c>
      <c r="N243">
        <v>78</v>
      </c>
      <c r="O243">
        <v>75</v>
      </c>
      <c r="P243">
        <v>40</v>
      </c>
      <c r="Q243">
        <v>97</v>
      </c>
      <c r="R243">
        <v>97</v>
      </c>
      <c r="S243">
        <v>69</v>
      </c>
      <c r="T243">
        <v>39</v>
      </c>
      <c r="U243">
        <v>89</v>
      </c>
      <c r="V243">
        <v>5</v>
      </c>
      <c r="W243">
        <v>79</v>
      </c>
      <c r="X243">
        <v>8</v>
      </c>
      <c r="Y243">
        <v>35</v>
      </c>
      <c r="Z243">
        <v>38</v>
      </c>
      <c r="AA243">
        <v>75</v>
      </c>
      <c r="AB243">
        <v>6</v>
      </c>
      <c r="AC243">
        <v>94</v>
      </c>
      <c r="AD243">
        <v>63</v>
      </c>
    </row>
    <row r="244" spans="11:30" ht="15" customHeight="1" x14ac:dyDescent="0.25">
      <c r="K244">
        <v>35</v>
      </c>
      <c r="L244">
        <v>4</v>
      </c>
      <c r="M244">
        <v>69</v>
      </c>
      <c r="N244">
        <v>90</v>
      </c>
      <c r="O244">
        <v>27</v>
      </c>
      <c r="P244">
        <v>70</v>
      </c>
      <c r="Q244">
        <v>16</v>
      </c>
      <c r="R244">
        <v>15</v>
      </c>
      <c r="S244">
        <v>56</v>
      </c>
      <c r="T244">
        <v>96</v>
      </c>
      <c r="U244">
        <v>48</v>
      </c>
      <c r="V244">
        <v>1</v>
      </c>
      <c r="W244">
        <v>24</v>
      </c>
      <c r="X244">
        <v>33</v>
      </c>
      <c r="Y244">
        <v>27</v>
      </c>
      <c r="Z244">
        <v>52</v>
      </c>
      <c r="AA244">
        <v>25</v>
      </c>
      <c r="AB244">
        <v>19</v>
      </c>
      <c r="AC244">
        <v>13</v>
      </c>
      <c r="AD244">
        <v>79</v>
      </c>
    </row>
    <row r="245" spans="11:30" ht="15" customHeight="1" x14ac:dyDescent="0.25">
      <c r="K245">
        <v>22</v>
      </c>
      <c r="L245">
        <v>80</v>
      </c>
      <c r="M245">
        <v>64</v>
      </c>
      <c r="N245">
        <v>22</v>
      </c>
      <c r="O245">
        <v>36</v>
      </c>
      <c r="P245">
        <v>66</v>
      </c>
      <c r="Q245">
        <v>3</v>
      </c>
      <c r="R245">
        <v>14</v>
      </c>
      <c r="S245">
        <v>81</v>
      </c>
      <c r="T245">
        <v>69</v>
      </c>
      <c r="U245">
        <v>35</v>
      </c>
      <c r="V245">
        <v>5</v>
      </c>
      <c r="W245">
        <v>9</v>
      </c>
      <c r="X245">
        <v>64</v>
      </c>
      <c r="Y245">
        <v>2</v>
      </c>
      <c r="Z245">
        <v>45</v>
      </c>
      <c r="AA245">
        <v>80</v>
      </c>
      <c r="AB245">
        <v>64</v>
      </c>
      <c r="AC245">
        <v>47</v>
      </c>
      <c r="AD245">
        <v>74</v>
      </c>
    </row>
    <row r="246" spans="11:30" ht="15" customHeight="1" x14ac:dyDescent="0.25">
      <c r="K246">
        <v>4</v>
      </c>
      <c r="L246">
        <v>54</v>
      </c>
      <c r="M246">
        <v>13</v>
      </c>
      <c r="N246">
        <v>100</v>
      </c>
      <c r="O246">
        <v>97</v>
      </c>
      <c r="P246">
        <v>23</v>
      </c>
      <c r="Q246">
        <v>71</v>
      </c>
      <c r="R246">
        <v>46</v>
      </c>
      <c r="S246">
        <v>63</v>
      </c>
      <c r="T246">
        <v>52</v>
      </c>
      <c r="U246">
        <v>11</v>
      </c>
      <c r="V246">
        <v>60</v>
      </c>
      <c r="W246">
        <v>47</v>
      </c>
      <c r="X246">
        <v>59</v>
      </c>
      <c r="Y246">
        <v>76</v>
      </c>
      <c r="Z246">
        <v>77</v>
      </c>
      <c r="AA246">
        <v>10</v>
      </c>
      <c r="AB246">
        <v>81</v>
      </c>
      <c r="AC246">
        <v>3</v>
      </c>
      <c r="AD246">
        <v>22</v>
      </c>
    </row>
    <row r="247" spans="11:30" ht="15" customHeight="1" x14ac:dyDescent="0.25">
      <c r="K247">
        <v>8</v>
      </c>
      <c r="L247">
        <v>88</v>
      </c>
      <c r="M247">
        <v>74</v>
      </c>
      <c r="N247">
        <v>93</v>
      </c>
      <c r="O247">
        <v>53</v>
      </c>
      <c r="P247">
        <v>84</v>
      </c>
      <c r="Q247">
        <v>2</v>
      </c>
      <c r="R247">
        <v>55</v>
      </c>
      <c r="S247">
        <v>10</v>
      </c>
      <c r="T247">
        <v>2</v>
      </c>
      <c r="U247">
        <v>22</v>
      </c>
      <c r="V247">
        <v>35</v>
      </c>
      <c r="W247">
        <v>39</v>
      </c>
      <c r="X247">
        <v>48</v>
      </c>
      <c r="Y247">
        <v>4</v>
      </c>
      <c r="Z247">
        <v>93</v>
      </c>
      <c r="AA247">
        <v>9</v>
      </c>
      <c r="AB247">
        <v>84</v>
      </c>
      <c r="AC247">
        <v>74</v>
      </c>
      <c r="AD247">
        <v>63</v>
      </c>
    </row>
    <row r="248" spans="11:30" ht="15" customHeight="1" x14ac:dyDescent="0.25">
      <c r="K248">
        <v>75</v>
      </c>
      <c r="L248">
        <v>28</v>
      </c>
      <c r="M248">
        <v>66</v>
      </c>
      <c r="N248">
        <v>58</v>
      </c>
      <c r="O248">
        <v>48</v>
      </c>
      <c r="P248">
        <v>87</v>
      </c>
      <c r="Q248">
        <v>30</v>
      </c>
      <c r="R248">
        <v>12</v>
      </c>
      <c r="S248">
        <v>83</v>
      </c>
      <c r="T248">
        <v>27</v>
      </c>
      <c r="U248">
        <v>91</v>
      </c>
      <c r="V248">
        <v>53</v>
      </c>
      <c r="W248">
        <v>26</v>
      </c>
      <c r="X248">
        <v>36</v>
      </c>
      <c r="Y248">
        <v>10</v>
      </c>
      <c r="Z248">
        <v>46</v>
      </c>
      <c r="AA248">
        <v>67</v>
      </c>
      <c r="AB248">
        <v>80</v>
      </c>
      <c r="AC248">
        <v>84</v>
      </c>
      <c r="AD248">
        <v>42</v>
      </c>
    </row>
    <row r="249" spans="11:30" ht="15" customHeight="1" x14ac:dyDescent="0.25">
      <c r="K249">
        <v>5</v>
      </c>
      <c r="L249">
        <v>35</v>
      </c>
      <c r="M249">
        <v>40</v>
      </c>
      <c r="N249">
        <v>86</v>
      </c>
      <c r="O249">
        <v>85</v>
      </c>
      <c r="P249">
        <v>56</v>
      </c>
      <c r="Q249">
        <v>79</v>
      </c>
      <c r="R249">
        <v>20</v>
      </c>
      <c r="S249">
        <v>7</v>
      </c>
      <c r="T249">
        <v>86</v>
      </c>
      <c r="U249">
        <v>34</v>
      </c>
      <c r="V249">
        <v>2</v>
      </c>
      <c r="W249">
        <v>63</v>
      </c>
      <c r="X249">
        <v>86</v>
      </c>
      <c r="Y249">
        <v>81</v>
      </c>
      <c r="Z249">
        <v>17</v>
      </c>
      <c r="AA249">
        <v>8</v>
      </c>
      <c r="AB249">
        <v>33</v>
      </c>
      <c r="AC249">
        <v>79</v>
      </c>
      <c r="AD249">
        <v>31</v>
      </c>
    </row>
    <row r="250" spans="11:30" ht="15" customHeight="1" x14ac:dyDescent="0.25">
      <c r="K250">
        <v>13</v>
      </c>
      <c r="L250">
        <v>5</v>
      </c>
      <c r="M250">
        <v>86</v>
      </c>
      <c r="N250">
        <v>97</v>
      </c>
      <c r="O250">
        <v>42</v>
      </c>
      <c r="P250">
        <v>43</v>
      </c>
      <c r="Q250">
        <v>21</v>
      </c>
      <c r="R250">
        <v>71</v>
      </c>
      <c r="S250">
        <v>86</v>
      </c>
      <c r="T250">
        <v>70</v>
      </c>
      <c r="U250">
        <v>58</v>
      </c>
      <c r="V250">
        <v>29</v>
      </c>
      <c r="W250">
        <v>73</v>
      </c>
      <c r="X250">
        <v>6</v>
      </c>
      <c r="Y250">
        <v>5</v>
      </c>
      <c r="Z250">
        <v>10</v>
      </c>
      <c r="AA250">
        <v>92</v>
      </c>
      <c r="AB250">
        <v>65</v>
      </c>
      <c r="AC250">
        <v>39</v>
      </c>
      <c r="AD250">
        <v>20</v>
      </c>
    </row>
    <row r="251" spans="11:30" ht="15" customHeight="1" x14ac:dyDescent="0.25">
      <c r="K251">
        <v>31</v>
      </c>
      <c r="L251">
        <v>64</v>
      </c>
      <c r="M251">
        <v>50</v>
      </c>
      <c r="N251">
        <v>32</v>
      </c>
      <c r="O251">
        <v>28</v>
      </c>
      <c r="P251">
        <v>86</v>
      </c>
      <c r="Q251">
        <v>46</v>
      </c>
      <c r="R251">
        <v>98</v>
      </c>
      <c r="S251">
        <v>2</v>
      </c>
      <c r="T251">
        <v>36</v>
      </c>
      <c r="U251">
        <v>54</v>
      </c>
      <c r="V251">
        <v>95</v>
      </c>
      <c r="W251">
        <v>100</v>
      </c>
      <c r="X251">
        <v>81</v>
      </c>
      <c r="Y251">
        <v>98</v>
      </c>
      <c r="Z251">
        <v>51</v>
      </c>
      <c r="AA251">
        <v>36</v>
      </c>
      <c r="AB251">
        <v>17</v>
      </c>
      <c r="AC251">
        <v>77</v>
      </c>
      <c r="AD251">
        <v>22</v>
      </c>
    </row>
    <row r="252" spans="11:30" ht="15" customHeight="1" x14ac:dyDescent="0.25">
      <c r="K252">
        <v>98</v>
      </c>
      <c r="L252">
        <v>67</v>
      </c>
      <c r="M252">
        <v>43</v>
      </c>
      <c r="N252">
        <v>64</v>
      </c>
      <c r="O252">
        <v>41</v>
      </c>
      <c r="P252">
        <v>72</v>
      </c>
      <c r="Q252">
        <v>95</v>
      </c>
      <c r="R252">
        <v>83</v>
      </c>
      <c r="S252">
        <v>92</v>
      </c>
      <c r="T252">
        <v>44</v>
      </c>
      <c r="U252">
        <v>61</v>
      </c>
      <c r="V252">
        <v>62</v>
      </c>
      <c r="W252">
        <v>3</v>
      </c>
      <c r="X252">
        <v>12</v>
      </c>
      <c r="Y252">
        <v>77</v>
      </c>
      <c r="Z252">
        <v>12</v>
      </c>
      <c r="AA252">
        <v>62</v>
      </c>
      <c r="AB252">
        <v>23</v>
      </c>
      <c r="AC252">
        <v>90</v>
      </c>
      <c r="AD252">
        <v>83</v>
      </c>
    </row>
    <row r="253" spans="11:30" ht="15" customHeight="1" x14ac:dyDescent="0.25">
      <c r="K253">
        <v>6</v>
      </c>
      <c r="L253">
        <v>64</v>
      </c>
      <c r="M253">
        <v>79</v>
      </c>
      <c r="N253">
        <v>7</v>
      </c>
      <c r="O253">
        <v>7</v>
      </c>
      <c r="P253">
        <v>94</v>
      </c>
      <c r="Q253">
        <v>92</v>
      </c>
      <c r="R253">
        <v>40</v>
      </c>
      <c r="S253">
        <v>25</v>
      </c>
      <c r="T253">
        <v>88</v>
      </c>
      <c r="U253">
        <v>51</v>
      </c>
      <c r="V253">
        <v>22</v>
      </c>
      <c r="W253">
        <v>59</v>
      </c>
      <c r="X253">
        <v>50</v>
      </c>
      <c r="Y253">
        <v>50</v>
      </c>
      <c r="Z253">
        <v>36</v>
      </c>
      <c r="AA253">
        <v>14</v>
      </c>
      <c r="AB253">
        <v>35</v>
      </c>
      <c r="AC253">
        <v>52</v>
      </c>
      <c r="AD253">
        <v>34</v>
      </c>
    </row>
    <row r="254" spans="11:30" ht="15" customHeight="1" x14ac:dyDescent="0.25">
      <c r="K254">
        <v>97</v>
      </c>
      <c r="L254">
        <v>55</v>
      </c>
      <c r="M254">
        <v>34</v>
      </c>
      <c r="N254">
        <v>5</v>
      </c>
      <c r="O254">
        <v>19</v>
      </c>
      <c r="P254">
        <v>89</v>
      </c>
      <c r="Q254">
        <v>58</v>
      </c>
      <c r="R254">
        <v>38</v>
      </c>
      <c r="S254">
        <v>82</v>
      </c>
      <c r="T254">
        <v>66</v>
      </c>
      <c r="U254">
        <v>35</v>
      </c>
      <c r="V254">
        <v>48</v>
      </c>
      <c r="W254">
        <v>59</v>
      </c>
      <c r="X254">
        <v>87</v>
      </c>
      <c r="Y254">
        <v>55</v>
      </c>
      <c r="Z254">
        <v>93</v>
      </c>
      <c r="AA254">
        <v>88</v>
      </c>
      <c r="AB254">
        <v>7</v>
      </c>
      <c r="AC254">
        <v>82</v>
      </c>
      <c r="AD254">
        <v>96</v>
      </c>
    </row>
    <row r="255" spans="11:30" ht="15" customHeight="1" x14ac:dyDescent="0.25">
      <c r="K255">
        <v>67</v>
      </c>
      <c r="L255">
        <v>43</v>
      </c>
      <c r="M255">
        <v>50</v>
      </c>
      <c r="N255">
        <v>69</v>
      </c>
      <c r="O255">
        <v>37</v>
      </c>
      <c r="P255">
        <v>11</v>
      </c>
      <c r="Q255">
        <v>16</v>
      </c>
      <c r="R255">
        <v>79</v>
      </c>
      <c r="S255">
        <v>92</v>
      </c>
      <c r="T255">
        <v>17</v>
      </c>
      <c r="U255">
        <v>18</v>
      </c>
      <c r="V255">
        <v>56</v>
      </c>
      <c r="W255">
        <v>13</v>
      </c>
      <c r="X255">
        <v>51</v>
      </c>
      <c r="Y255">
        <v>45</v>
      </c>
      <c r="Z255">
        <v>14</v>
      </c>
      <c r="AA255">
        <v>71</v>
      </c>
      <c r="AB255">
        <v>53</v>
      </c>
      <c r="AC255">
        <v>31</v>
      </c>
      <c r="AD255">
        <v>89</v>
      </c>
    </row>
    <row r="256" spans="11:30" ht="15" customHeight="1" x14ac:dyDescent="0.25">
      <c r="K256">
        <v>16</v>
      </c>
      <c r="L256">
        <v>79</v>
      </c>
      <c r="M256">
        <v>76</v>
      </c>
      <c r="N256">
        <v>21</v>
      </c>
      <c r="O256">
        <v>85</v>
      </c>
      <c r="P256">
        <v>12</v>
      </c>
      <c r="Q256">
        <v>67</v>
      </c>
      <c r="R256">
        <v>18</v>
      </c>
      <c r="S256">
        <v>32</v>
      </c>
      <c r="T256">
        <v>68</v>
      </c>
      <c r="U256">
        <v>90</v>
      </c>
      <c r="V256">
        <v>19</v>
      </c>
      <c r="W256">
        <v>28</v>
      </c>
      <c r="X256">
        <v>49</v>
      </c>
      <c r="Y256">
        <v>60</v>
      </c>
      <c r="Z256">
        <v>12</v>
      </c>
      <c r="AA256">
        <v>52</v>
      </c>
      <c r="AB256">
        <v>46</v>
      </c>
      <c r="AC256">
        <v>48</v>
      </c>
      <c r="AD256">
        <v>54</v>
      </c>
    </row>
    <row r="257" spans="11:30" ht="15" customHeight="1" x14ac:dyDescent="0.25">
      <c r="K257">
        <v>49</v>
      </c>
      <c r="L257">
        <v>82</v>
      </c>
      <c r="M257">
        <v>70</v>
      </c>
      <c r="N257">
        <v>80</v>
      </c>
      <c r="O257">
        <v>13</v>
      </c>
      <c r="P257">
        <v>44</v>
      </c>
      <c r="Q257">
        <v>70</v>
      </c>
      <c r="R257">
        <v>57</v>
      </c>
      <c r="S257">
        <v>27</v>
      </c>
      <c r="T257">
        <v>70</v>
      </c>
      <c r="U257">
        <v>26</v>
      </c>
      <c r="V257">
        <v>14</v>
      </c>
      <c r="W257">
        <v>67</v>
      </c>
      <c r="X257">
        <v>63</v>
      </c>
      <c r="Y257">
        <v>24</v>
      </c>
      <c r="Z257">
        <v>34</v>
      </c>
      <c r="AA257">
        <v>94</v>
      </c>
      <c r="AB257">
        <v>30</v>
      </c>
      <c r="AC257">
        <v>31</v>
      </c>
      <c r="AD257">
        <v>1</v>
      </c>
    </row>
    <row r="258" spans="11:30" ht="15" customHeight="1" x14ac:dyDescent="0.25">
      <c r="K258">
        <v>6</v>
      </c>
      <c r="L258">
        <v>83</v>
      </c>
      <c r="M258">
        <v>5</v>
      </c>
      <c r="N258">
        <v>79</v>
      </c>
      <c r="O258">
        <v>15</v>
      </c>
      <c r="P258">
        <v>91</v>
      </c>
      <c r="Q258">
        <v>92</v>
      </c>
      <c r="R258">
        <v>29</v>
      </c>
      <c r="S258">
        <v>50</v>
      </c>
      <c r="T258">
        <v>79</v>
      </c>
      <c r="U258">
        <v>67</v>
      </c>
      <c r="V258">
        <v>74</v>
      </c>
      <c r="W258">
        <v>10</v>
      </c>
      <c r="X258">
        <v>13</v>
      </c>
      <c r="Y258">
        <v>15</v>
      </c>
      <c r="Z258">
        <v>92</v>
      </c>
      <c r="AA258">
        <v>27</v>
      </c>
      <c r="AB258">
        <v>19</v>
      </c>
      <c r="AC258">
        <v>19</v>
      </c>
      <c r="AD258">
        <v>43</v>
      </c>
    </row>
    <row r="259" spans="11:30" ht="15" customHeight="1" x14ac:dyDescent="0.25">
      <c r="K259">
        <v>81</v>
      </c>
      <c r="L259">
        <v>84</v>
      </c>
      <c r="M259">
        <v>67</v>
      </c>
      <c r="N259">
        <v>96</v>
      </c>
      <c r="O259">
        <v>65</v>
      </c>
      <c r="P259">
        <v>88</v>
      </c>
      <c r="Q259">
        <v>82</v>
      </c>
      <c r="R259">
        <v>98</v>
      </c>
      <c r="S259">
        <v>12</v>
      </c>
      <c r="T259">
        <v>30</v>
      </c>
      <c r="U259">
        <v>63</v>
      </c>
      <c r="V259">
        <v>87</v>
      </c>
      <c r="W259">
        <v>90</v>
      </c>
      <c r="X259">
        <v>22</v>
      </c>
      <c r="Y259">
        <v>41</v>
      </c>
      <c r="Z259">
        <v>37</v>
      </c>
      <c r="AA259">
        <v>46</v>
      </c>
      <c r="AB259">
        <v>25</v>
      </c>
      <c r="AC259">
        <v>88</v>
      </c>
      <c r="AD259">
        <v>44</v>
      </c>
    </row>
    <row r="260" spans="11:30" ht="15" customHeight="1" x14ac:dyDescent="0.25">
      <c r="K260">
        <v>55</v>
      </c>
      <c r="L260">
        <v>13</v>
      </c>
      <c r="M260">
        <v>37</v>
      </c>
      <c r="N260">
        <v>12</v>
      </c>
      <c r="O260">
        <v>100</v>
      </c>
      <c r="P260">
        <v>57</v>
      </c>
      <c r="Q260">
        <v>68</v>
      </c>
      <c r="R260">
        <v>80</v>
      </c>
      <c r="S260">
        <v>27</v>
      </c>
      <c r="T260">
        <v>71</v>
      </c>
      <c r="U260">
        <v>32</v>
      </c>
      <c r="V260">
        <v>38</v>
      </c>
      <c r="W260">
        <v>95</v>
      </c>
      <c r="X260">
        <v>69</v>
      </c>
      <c r="Y260">
        <v>58</v>
      </c>
      <c r="Z260">
        <v>74</v>
      </c>
      <c r="AA260">
        <v>11</v>
      </c>
      <c r="AB260">
        <v>81</v>
      </c>
      <c r="AC260">
        <v>99</v>
      </c>
      <c r="AD260">
        <v>50</v>
      </c>
    </row>
    <row r="261" spans="11:30" ht="15" customHeight="1" x14ac:dyDescent="0.25">
      <c r="K261">
        <v>79</v>
      </c>
      <c r="L261">
        <v>51</v>
      </c>
      <c r="M261">
        <v>75</v>
      </c>
      <c r="N261">
        <v>17</v>
      </c>
      <c r="O261">
        <v>89</v>
      </c>
      <c r="P261">
        <v>44</v>
      </c>
      <c r="Q261">
        <v>22</v>
      </c>
      <c r="R261">
        <v>34</v>
      </c>
      <c r="S261">
        <v>62</v>
      </c>
      <c r="T261">
        <v>95</v>
      </c>
      <c r="U261">
        <v>25</v>
      </c>
      <c r="V261">
        <v>66</v>
      </c>
      <c r="W261">
        <v>66</v>
      </c>
      <c r="X261">
        <v>59</v>
      </c>
      <c r="Y261">
        <v>30</v>
      </c>
      <c r="Z261">
        <v>19</v>
      </c>
      <c r="AA261">
        <v>86</v>
      </c>
      <c r="AB261">
        <v>51</v>
      </c>
      <c r="AC261">
        <v>6</v>
      </c>
      <c r="AD261">
        <v>44</v>
      </c>
    </row>
    <row r="262" spans="11:30" ht="15" customHeight="1" x14ac:dyDescent="0.25">
      <c r="K262">
        <v>7</v>
      </c>
      <c r="L262">
        <v>60</v>
      </c>
      <c r="M262">
        <v>8</v>
      </c>
      <c r="N262">
        <v>51</v>
      </c>
      <c r="O262">
        <v>74</v>
      </c>
      <c r="P262">
        <v>41</v>
      </c>
      <c r="Q262">
        <v>84</v>
      </c>
      <c r="R262">
        <v>1</v>
      </c>
      <c r="S262">
        <v>38</v>
      </c>
      <c r="T262">
        <v>82</v>
      </c>
      <c r="U262">
        <v>80</v>
      </c>
      <c r="V262">
        <v>95</v>
      </c>
      <c r="W262">
        <v>64</v>
      </c>
      <c r="X262">
        <v>35</v>
      </c>
      <c r="Y262">
        <v>84</v>
      </c>
      <c r="Z262">
        <v>26</v>
      </c>
      <c r="AA262">
        <v>90</v>
      </c>
      <c r="AB262">
        <v>96</v>
      </c>
      <c r="AC262">
        <v>8</v>
      </c>
      <c r="AD262">
        <v>6</v>
      </c>
    </row>
    <row r="263" spans="11:30" ht="15" customHeight="1" x14ac:dyDescent="0.25">
      <c r="K263">
        <v>97</v>
      </c>
      <c r="L263">
        <v>29</v>
      </c>
      <c r="M263">
        <v>35</v>
      </c>
      <c r="N263">
        <v>1</v>
      </c>
      <c r="O263">
        <v>37</v>
      </c>
      <c r="P263">
        <v>65</v>
      </c>
      <c r="Q263">
        <v>88</v>
      </c>
      <c r="R263">
        <v>99</v>
      </c>
      <c r="S263">
        <v>45</v>
      </c>
      <c r="T263">
        <v>100</v>
      </c>
      <c r="U263">
        <v>96</v>
      </c>
      <c r="V263">
        <v>58</v>
      </c>
      <c r="W263">
        <v>5</v>
      </c>
      <c r="X263">
        <v>46</v>
      </c>
      <c r="Y263">
        <v>37</v>
      </c>
      <c r="Z263">
        <v>11</v>
      </c>
      <c r="AA263">
        <v>18</v>
      </c>
      <c r="AB263">
        <v>32</v>
      </c>
      <c r="AC263">
        <v>63</v>
      </c>
      <c r="AD263">
        <v>71</v>
      </c>
    </row>
    <row r="264" spans="11:30" ht="15" customHeight="1" x14ac:dyDescent="0.25">
      <c r="K264">
        <v>68</v>
      </c>
      <c r="L264">
        <v>29</v>
      </c>
      <c r="M264">
        <v>86</v>
      </c>
      <c r="N264">
        <v>53</v>
      </c>
      <c r="O264">
        <v>36</v>
      </c>
      <c r="P264">
        <v>26</v>
      </c>
      <c r="Q264">
        <v>23</v>
      </c>
      <c r="R264">
        <v>83</v>
      </c>
      <c r="S264">
        <v>19</v>
      </c>
      <c r="T264">
        <v>63</v>
      </c>
      <c r="U264">
        <v>68</v>
      </c>
      <c r="V264">
        <v>88</v>
      </c>
      <c r="W264">
        <v>10</v>
      </c>
      <c r="X264">
        <v>83</v>
      </c>
      <c r="Y264">
        <v>19</v>
      </c>
      <c r="Z264">
        <v>26</v>
      </c>
      <c r="AA264">
        <v>36</v>
      </c>
      <c r="AB264">
        <v>84</v>
      </c>
      <c r="AC264">
        <v>78</v>
      </c>
      <c r="AD264">
        <v>48</v>
      </c>
    </row>
    <row r="265" spans="11:30" ht="15" customHeight="1" x14ac:dyDescent="0.25">
      <c r="K265">
        <v>26</v>
      </c>
      <c r="L265">
        <v>43</v>
      </c>
      <c r="M265">
        <v>93</v>
      </c>
      <c r="N265">
        <v>34</v>
      </c>
      <c r="O265">
        <v>93</v>
      </c>
      <c r="P265">
        <v>35</v>
      </c>
      <c r="Q265">
        <v>17</v>
      </c>
      <c r="R265">
        <v>6</v>
      </c>
      <c r="S265">
        <v>99</v>
      </c>
      <c r="T265">
        <v>55</v>
      </c>
      <c r="U265">
        <v>7</v>
      </c>
      <c r="V265">
        <v>42</v>
      </c>
      <c r="W265">
        <v>29</v>
      </c>
      <c r="X265">
        <v>55</v>
      </c>
      <c r="Y265">
        <v>37</v>
      </c>
      <c r="Z265">
        <v>95</v>
      </c>
      <c r="AA265">
        <v>65</v>
      </c>
      <c r="AB265">
        <v>59</v>
      </c>
      <c r="AC265">
        <v>47</v>
      </c>
      <c r="AD265">
        <v>95</v>
      </c>
    </row>
  </sheetData>
  <hyperlinks>
    <hyperlink ref="I1" location="'List of Topics'!A1" display="Return to List of Topics sheet"/>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O135"/>
  <sheetViews>
    <sheetView workbookViewId="0">
      <selection activeCell="I1" sqref="I1"/>
    </sheetView>
  </sheetViews>
  <sheetFormatPr defaultRowHeight="15" customHeight="1" x14ac:dyDescent="0.25"/>
  <cols>
    <col min="1" max="1" width="3.5703125" customWidth="1"/>
    <col min="9" max="9" width="13.7109375" customWidth="1"/>
  </cols>
  <sheetData>
    <row r="1" spans="1:41" ht="15" customHeight="1" x14ac:dyDescent="0.25">
      <c r="A1" s="74" t="str">
        <f ca="1">"© S. Christian Albright, 2011-" &amp; YEAR(TODAY()) &amp; ", All Rights Reserved"</f>
        <v>© S. Christian Albright, 2011-2017, All Rights Reserved</v>
      </c>
      <c r="I1" s="1" t="s">
        <v>506</v>
      </c>
    </row>
    <row r="3" spans="1:41" ht="15" customHeight="1" x14ac:dyDescent="0.25">
      <c r="K3" s="32" t="s">
        <v>618</v>
      </c>
    </row>
    <row r="4" spans="1:41" ht="15" customHeight="1" x14ac:dyDescent="0.25">
      <c r="K4" s="99">
        <v>8</v>
      </c>
      <c r="L4" s="11">
        <v>1</v>
      </c>
      <c r="M4" s="11"/>
      <c r="N4" s="11">
        <v>1</v>
      </c>
    </row>
    <row r="5" spans="1:41" ht="15" customHeight="1" x14ac:dyDescent="0.25">
      <c r="K5" s="11">
        <v>5</v>
      </c>
      <c r="L5" s="11">
        <v>5</v>
      </c>
      <c r="M5" s="11">
        <v>7</v>
      </c>
      <c r="N5" s="11"/>
    </row>
    <row r="6" spans="1:41" ht="15" customHeight="1" x14ac:dyDescent="0.25">
      <c r="K6" s="11">
        <v>10</v>
      </c>
      <c r="L6" s="11">
        <v>5</v>
      </c>
      <c r="M6" s="11">
        <v>3</v>
      </c>
      <c r="N6" s="11">
        <v>10</v>
      </c>
    </row>
    <row r="7" spans="1:41" ht="15" customHeight="1" x14ac:dyDescent="0.25">
      <c r="K7" s="11">
        <v>10</v>
      </c>
      <c r="L7" s="11">
        <v>10</v>
      </c>
      <c r="M7" s="11"/>
      <c r="N7" s="11">
        <v>9</v>
      </c>
    </row>
    <row r="8" spans="1:41" ht="15" customHeight="1" x14ac:dyDescent="0.25">
      <c r="K8" s="11"/>
      <c r="L8" s="11">
        <v>4</v>
      </c>
      <c r="M8" s="11">
        <v>3</v>
      </c>
      <c r="N8" s="11">
        <v>4</v>
      </c>
    </row>
    <row r="9" spans="1:41" ht="15" customHeight="1" x14ac:dyDescent="0.25">
      <c r="K9" s="11">
        <v>7</v>
      </c>
      <c r="L9" s="11">
        <v>4</v>
      </c>
      <c r="M9" s="11">
        <v>5</v>
      </c>
      <c r="N9" s="11">
        <v>1</v>
      </c>
    </row>
    <row r="10" spans="1:41" ht="15" customHeight="1" x14ac:dyDescent="0.25">
      <c r="K10" s="11">
        <v>2</v>
      </c>
      <c r="L10" s="11"/>
      <c r="M10" s="11">
        <v>9</v>
      </c>
      <c r="N10" s="11">
        <v>10</v>
      </c>
    </row>
    <row r="11" spans="1:41" ht="15" customHeight="1" x14ac:dyDescent="0.25">
      <c r="K11" s="11"/>
      <c r="L11" s="11"/>
      <c r="M11" s="11"/>
      <c r="N11" s="11"/>
    </row>
    <row r="12" spans="1:41" ht="15" customHeight="1" x14ac:dyDescent="0.25">
      <c r="K12" s="100" t="s">
        <v>619</v>
      </c>
      <c r="L12" s="11"/>
      <c r="M12" s="11"/>
      <c r="N12" s="11"/>
    </row>
    <row r="13" spans="1:41" ht="15" customHeight="1" x14ac:dyDescent="0.25">
      <c r="K13" s="98">
        <v>241</v>
      </c>
      <c r="L13" s="11">
        <v>799</v>
      </c>
      <c r="M13" s="11">
        <v>854</v>
      </c>
      <c r="N13" s="11">
        <v>70</v>
      </c>
      <c r="O13">
        <v>269</v>
      </c>
      <c r="P13">
        <v>189</v>
      </c>
      <c r="Q13">
        <v>362</v>
      </c>
      <c r="R13">
        <v>657</v>
      </c>
      <c r="S13">
        <v>640</v>
      </c>
      <c r="T13">
        <v>507</v>
      </c>
      <c r="U13">
        <v>843</v>
      </c>
      <c r="V13">
        <v>151</v>
      </c>
      <c r="W13">
        <v>217</v>
      </c>
      <c r="X13">
        <v>214</v>
      </c>
      <c r="Y13">
        <v>593</v>
      </c>
      <c r="Z13">
        <v>898</v>
      </c>
      <c r="AA13">
        <v>957</v>
      </c>
      <c r="AB13">
        <v>847</v>
      </c>
      <c r="AC13">
        <v>125</v>
      </c>
      <c r="AD13">
        <v>715</v>
      </c>
      <c r="AE13">
        <v>304</v>
      </c>
      <c r="AF13">
        <v>268</v>
      </c>
      <c r="AG13">
        <v>399</v>
      </c>
      <c r="AH13">
        <v>158</v>
      </c>
      <c r="AI13">
        <v>533</v>
      </c>
      <c r="AJ13">
        <v>113</v>
      </c>
      <c r="AK13">
        <v>757</v>
      </c>
      <c r="AL13">
        <v>861</v>
      </c>
      <c r="AM13">
        <v>60</v>
      </c>
      <c r="AN13">
        <v>126</v>
      </c>
      <c r="AO13">
        <v>148</v>
      </c>
    </row>
    <row r="14" spans="1:41" ht="15" customHeight="1" x14ac:dyDescent="0.25">
      <c r="K14" s="11">
        <v>880</v>
      </c>
      <c r="L14" s="11">
        <v>463</v>
      </c>
      <c r="M14" s="11">
        <v>535</v>
      </c>
      <c r="N14" s="11">
        <v>239</v>
      </c>
      <c r="O14">
        <v>380</v>
      </c>
      <c r="P14">
        <v>476</v>
      </c>
      <c r="Q14">
        <v>845</v>
      </c>
      <c r="R14">
        <v>146</v>
      </c>
      <c r="S14">
        <v>839</v>
      </c>
      <c r="T14">
        <v>693</v>
      </c>
      <c r="U14">
        <v>533</v>
      </c>
      <c r="V14">
        <v>119</v>
      </c>
      <c r="W14">
        <v>54</v>
      </c>
      <c r="X14">
        <v>636</v>
      </c>
      <c r="Y14">
        <v>349</v>
      </c>
      <c r="Z14">
        <v>272</v>
      </c>
      <c r="AA14">
        <v>393</v>
      </c>
      <c r="AB14">
        <v>96</v>
      </c>
      <c r="AC14">
        <v>794</v>
      </c>
      <c r="AD14">
        <v>777</v>
      </c>
      <c r="AE14">
        <v>652</v>
      </c>
      <c r="AF14">
        <v>776</v>
      </c>
      <c r="AG14">
        <v>63</v>
      </c>
      <c r="AH14">
        <v>762</v>
      </c>
      <c r="AI14">
        <v>621</v>
      </c>
      <c r="AJ14">
        <v>825</v>
      </c>
      <c r="AK14">
        <v>422</v>
      </c>
      <c r="AL14">
        <v>278</v>
      </c>
      <c r="AM14">
        <v>857</v>
      </c>
      <c r="AN14">
        <v>496</v>
      </c>
      <c r="AO14">
        <v>620</v>
      </c>
    </row>
    <row r="15" spans="1:41" ht="15" customHeight="1" x14ac:dyDescent="0.25">
      <c r="K15" s="11">
        <v>353</v>
      </c>
      <c r="L15" s="11">
        <v>897</v>
      </c>
      <c r="M15" s="11">
        <v>67</v>
      </c>
      <c r="N15" s="11">
        <v>869</v>
      </c>
      <c r="O15">
        <v>370</v>
      </c>
      <c r="P15">
        <v>816</v>
      </c>
      <c r="Q15">
        <v>712</v>
      </c>
      <c r="R15">
        <v>272</v>
      </c>
      <c r="S15">
        <v>220</v>
      </c>
      <c r="T15">
        <v>191</v>
      </c>
      <c r="U15">
        <v>319</v>
      </c>
      <c r="V15">
        <v>244</v>
      </c>
      <c r="W15">
        <v>74</v>
      </c>
      <c r="X15">
        <v>399</v>
      </c>
      <c r="Y15">
        <v>264</v>
      </c>
      <c r="Z15">
        <v>529</v>
      </c>
      <c r="AA15">
        <v>694</v>
      </c>
      <c r="AB15">
        <v>264</v>
      </c>
      <c r="AC15">
        <v>418</v>
      </c>
      <c r="AD15">
        <v>164</v>
      </c>
      <c r="AE15">
        <v>834</v>
      </c>
      <c r="AF15">
        <v>631</v>
      </c>
      <c r="AG15">
        <v>612</v>
      </c>
      <c r="AH15">
        <v>272</v>
      </c>
      <c r="AI15">
        <v>76</v>
      </c>
      <c r="AJ15">
        <v>821</v>
      </c>
      <c r="AK15">
        <v>771</v>
      </c>
      <c r="AL15">
        <v>379</v>
      </c>
      <c r="AM15">
        <v>592</v>
      </c>
      <c r="AN15">
        <v>581</v>
      </c>
      <c r="AO15">
        <v>347</v>
      </c>
    </row>
    <row r="16" spans="1:41" ht="15" customHeight="1" x14ac:dyDescent="0.25">
      <c r="K16" s="11">
        <v>747</v>
      </c>
      <c r="L16" s="11">
        <v>385</v>
      </c>
      <c r="M16" s="11">
        <v>52</v>
      </c>
      <c r="N16" s="11">
        <v>323</v>
      </c>
      <c r="O16">
        <v>442</v>
      </c>
      <c r="P16">
        <v>595</v>
      </c>
      <c r="Q16">
        <v>130</v>
      </c>
      <c r="R16">
        <v>645</v>
      </c>
      <c r="S16">
        <v>745</v>
      </c>
      <c r="T16">
        <v>169</v>
      </c>
      <c r="U16">
        <v>486</v>
      </c>
      <c r="V16">
        <v>558</v>
      </c>
      <c r="W16">
        <v>653</v>
      </c>
      <c r="X16">
        <v>713</v>
      </c>
      <c r="Y16">
        <v>342</v>
      </c>
      <c r="Z16">
        <v>290</v>
      </c>
      <c r="AA16">
        <v>777</v>
      </c>
      <c r="AB16">
        <v>881</v>
      </c>
      <c r="AC16">
        <v>427</v>
      </c>
      <c r="AD16">
        <v>501</v>
      </c>
      <c r="AE16">
        <v>824</v>
      </c>
      <c r="AF16">
        <v>255</v>
      </c>
      <c r="AG16">
        <v>396</v>
      </c>
      <c r="AH16">
        <v>360</v>
      </c>
      <c r="AI16">
        <v>665</v>
      </c>
      <c r="AJ16">
        <v>901</v>
      </c>
      <c r="AK16">
        <v>388</v>
      </c>
      <c r="AL16">
        <v>77</v>
      </c>
      <c r="AM16">
        <v>72</v>
      </c>
      <c r="AN16">
        <v>626</v>
      </c>
      <c r="AO16">
        <v>942</v>
      </c>
    </row>
    <row r="17" spans="3:41" ht="15" customHeight="1" x14ac:dyDescent="0.25">
      <c r="K17" s="11">
        <v>377</v>
      </c>
      <c r="L17" s="11">
        <v>241</v>
      </c>
      <c r="M17" s="11">
        <v>121</v>
      </c>
      <c r="N17" s="11">
        <v>143</v>
      </c>
      <c r="O17">
        <v>412</v>
      </c>
      <c r="P17">
        <v>704</v>
      </c>
      <c r="Q17">
        <v>648</v>
      </c>
      <c r="R17">
        <v>289</v>
      </c>
      <c r="S17">
        <v>59</v>
      </c>
      <c r="T17">
        <v>598</v>
      </c>
      <c r="U17">
        <v>619</v>
      </c>
      <c r="V17">
        <v>365</v>
      </c>
      <c r="W17">
        <v>288</v>
      </c>
      <c r="X17">
        <v>309</v>
      </c>
      <c r="Y17">
        <v>167</v>
      </c>
      <c r="Z17">
        <v>500</v>
      </c>
      <c r="AA17">
        <v>214</v>
      </c>
      <c r="AB17">
        <v>975</v>
      </c>
      <c r="AC17">
        <v>294</v>
      </c>
      <c r="AD17">
        <v>646</v>
      </c>
      <c r="AE17">
        <v>195</v>
      </c>
      <c r="AF17">
        <v>172</v>
      </c>
      <c r="AG17">
        <v>527</v>
      </c>
      <c r="AH17">
        <v>206</v>
      </c>
      <c r="AI17">
        <v>330</v>
      </c>
      <c r="AJ17">
        <v>431</v>
      </c>
      <c r="AK17">
        <v>860</v>
      </c>
      <c r="AL17">
        <v>380</v>
      </c>
      <c r="AM17">
        <v>741</v>
      </c>
      <c r="AN17">
        <v>345</v>
      </c>
      <c r="AO17">
        <v>80</v>
      </c>
    </row>
    <row r="18" spans="3:41" ht="15" customHeight="1" x14ac:dyDescent="0.25">
      <c r="K18" s="11">
        <v>872</v>
      </c>
      <c r="L18" s="11">
        <v>627</v>
      </c>
      <c r="M18" s="11">
        <v>974</v>
      </c>
      <c r="N18" s="11">
        <v>784</v>
      </c>
      <c r="O18">
        <v>146</v>
      </c>
      <c r="P18">
        <v>104</v>
      </c>
      <c r="Q18">
        <v>765</v>
      </c>
      <c r="R18">
        <v>587</v>
      </c>
      <c r="S18">
        <v>67</v>
      </c>
      <c r="T18">
        <v>461</v>
      </c>
      <c r="U18">
        <v>734</v>
      </c>
      <c r="V18">
        <v>242</v>
      </c>
      <c r="W18">
        <v>421</v>
      </c>
      <c r="X18">
        <v>491</v>
      </c>
      <c r="Y18">
        <v>628</v>
      </c>
      <c r="Z18">
        <v>868</v>
      </c>
      <c r="AA18">
        <v>310</v>
      </c>
      <c r="AB18">
        <v>882</v>
      </c>
      <c r="AC18">
        <v>713</v>
      </c>
      <c r="AD18">
        <v>673</v>
      </c>
      <c r="AE18">
        <v>564</v>
      </c>
      <c r="AF18">
        <v>171</v>
      </c>
      <c r="AG18">
        <v>353</v>
      </c>
      <c r="AH18">
        <v>468</v>
      </c>
      <c r="AI18">
        <v>352</v>
      </c>
      <c r="AJ18">
        <v>571</v>
      </c>
      <c r="AK18">
        <v>442</v>
      </c>
      <c r="AL18">
        <v>935</v>
      </c>
      <c r="AM18">
        <v>881</v>
      </c>
      <c r="AN18">
        <v>642</v>
      </c>
      <c r="AO18">
        <v>391</v>
      </c>
    </row>
    <row r="19" spans="3:41" ht="15" customHeight="1" x14ac:dyDescent="0.25">
      <c r="K19" s="11">
        <v>737</v>
      </c>
      <c r="L19" s="11">
        <v>945</v>
      </c>
      <c r="M19" s="11">
        <v>148</v>
      </c>
      <c r="N19" s="11">
        <v>170</v>
      </c>
      <c r="O19">
        <v>93</v>
      </c>
      <c r="P19">
        <v>455</v>
      </c>
      <c r="Q19">
        <v>829</v>
      </c>
      <c r="R19">
        <v>772</v>
      </c>
      <c r="S19">
        <v>671</v>
      </c>
      <c r="T19">
        <v>521</v>
      </c>
      <c r="U19">
        <v>421</v>
      </c>
      <c r="V19">
        <v>967</v>
      </c>
      <c r="W19">
        <v>297</v>
      </c>
      <c r="X19">
        <v>924</v>
      </c>
      <c r="Y19">
        <v>815</v>
      </c>
      <c r="Z19">
        <v>204</v>
      </c>
      <c r="AA19">
        <v>362</v>
      </c>
      <c r="AB19">
        <v>465</v>
      </c>
      <c r="AC19">
        <v>125</v>
      </c>
      <c r="AD19">
        <v>736</v>
      </c>
      <c r="AE19">
        <v>924</v>
      </c>
      <c r="AF19">
        <v>218</v>
      </c>
      <c r="AG19">
        <v>495</v>
      </c>
      <c r="AH19">
        <v>984</v>
      </c>
      <c r="AI19">
        <v>329</v>
      </c>
      <c r="AJ19">
        <v>616</v>
      </c>
      <c r="AK19">
        <v>339</v>
      </c>
      <c r="AL19">
        <v>651</v>
      </c>
      <c r="AM19">
        <v>453</v>
      </c>
      <c r="AN19">
        <v>422</v>
      </c>
      <c r="AO19">
        <v>344</v>
      </c>
    </row>
    <row r="20" spans="3:41" ht="15" customHeight="1" x14ac:dyDescent="0.25">
      <c r="K20" s="11">
        <v>398</v>
      </c>
      <c r="L20" s="11">
        <v>731</v>
      </c>
      <c r="M20" s="11">
        <v>614</v>
      </c>
      <c r="N20" s="11">
        <v>530</v>
      </c>
      <c r="O20">
        <v>421</v>
      </c>
      <c r="P20">
        <v>407</v>
      </c>
      <c r="Q20">
        <v>289</v>
      </c>
      <c r="R20">
        <v>484</v>
      </c>
      <c r="S20">
        <v>874</v>
      </c>
      <c r="T20">
        <v>739</v>
      </c>
      <c r="U20">
        <v>562</v>
      </c>
      <c r="V20">
        <v>840</v>
      </c>
      <c r="W20">
        <v>785</v>
      </c>
      <c r="X20">
        <v>386</v>
      </c>
      <c r="Y20">
        <v>528</v>
      </c>
      <c r="Z20">
        <v>226</v>
      </c>
      <c r="AA20">
        <v>888</v>
      </c>
      <c r="AB20">
        <v>950</v>
      </c>
      <c r="AC20">
        <v>435</v>
      </c>
      <c r="AD20">
        <v>214</v>
      </c>
      <c r="AE20">
        <v>414</v>
      </c>
      <c r="AF20">
        <v>571</v>
      </c>
      <c r="AG20">
        <v>573</v>
      </c>
      <c r="AH20">
        <v>155</v>
      </c>
      <c r="AI20">
        <v>171</v>
      </c>
      <c r="AJ20">
        <v>256</v>
      </c>
      <c r="AK20">
        <v>717</v>
      </c>
      <c r="AL20">
        <v>335</v>
      </c>
      <c r="AM20">
        <v>515</v>
      </c>
      <c r="AN20">
        <v>478</v>
      </c>
      <c r="AO20">
        <v>534</v>
      </c>
    </row>
    <row r="21" spans="3:41" ht="15" customHeight="1" x14ac:dyDescent="0.25">
      <c r="K21">
        <v>483</v>
      </c>
      <c r="L21">
        <v>629</v>
      </c>
      <c r="M21">
        <v>601</v>
      </c>
      <c r="N21">
        <v>517</v>
      </c>
      <c r="O21">
        <v>719</v>
      </c>
      <c r="P21">
        <v>753</v>
      </c>
      <c r="Q21">
        <v>261</v>
      </c>
      <c r="R21">
        <v>252</v>
      </c>
      <c r="S21">
        <v>341</v>
      </c>
      <c r="T21">
        <v>354</v>
      </c>
      <c r="U21">
        <v>134</v>
      </c>
      <c r="V21">
        <v>599</v>
      </c>
      <c r="W21">
        <v>103</v>
      </c>
      <c r="X21">
        <v>57</v>
      </c>
      <c r="Y21">
        <v>625</v>
      </c>
      <c r="Z21">
        <v>481</v>
      </c>
      <c r="AA21">
        <v>529</v>
      </c>
      <c r="AB21">
        <v>844</v>
      </c>
      <c r="AC21">
        <v>291</v>
      </c>
      <c r="AD21">
        <v>724</v>
      </c>
      <c r="AE21">
        <v>642</v>
      </c>
      <c r="AF21">
        <v>129</v>
      </c>
      <c r="AG21">
        <v>394</v>
      </c>
      <c r="AH21">
        <v>976</v>
      </c>
      <c r="AI21">
        <v>193</v>
      </c>
      <c r="AJ21">
        <v>619</v>
      </c>
      <c r="AK21">
        <v>940</v>
      </c>
      <c r="AL21">
        <v>669</v>
      </c>
      <c r="AM21">
        <v>720</v>
      </c>
      <c r="AN21">
        <v>66</v>
      </c>
      <c r="AO21">
        <v>740</v>
      </c>
    </row>
    <row r="22" spans="3:41" ht="15" customHeight="1" x14ac:dyDescent="0.25">
      <c r="K22">
        <v>53</v>
      </c>
      <c r="L22">
        <v>441</v>
      </c>
      <c r="M22">
        <v>517</v>
      </c>
      <c r="N22">
        <v>290</v>
      </c>
      <c r="O22">
        <v>322</v>
      </c>
      <c r="P22">
        <v>313</v>
      </c>
      <c r="Q22">
        <v>588</v>
      </c>
      <c r="R22">
        <v>498</v>
      </c>
      <c r="S22">
        <v>541</v>
      </c>
      <c r="T22">
        <v>248</v>
      </c>
      <c r="U22">
        <v>915</v>
      </c>
      <c r="V22">
        <v>539</v>
      </c>
      <c r="W22">
        <v>565</v>
      </c>
      <c r="X22">
        <v>607</v>
      </c>
      <c r="Y22">
        <v>787</v>
      </c>
      <c r="Z22">
        <v>364</v>
      </c>
      <c r="AA22">
        <v>471</v>
      </c>
      <c r="AB22">
        <v>106</v>
      </c>
      <c r="AC22">
        <v>775</v>
      </c>
      <c r="AD22">
        <v>71</v>
      </c>
      <c r="AE22">
        <v>598</v>
      </c>
      <c r="AF22">
        <v>93</v>
      </c>
      <c r="AG22">
        <v>514</v>
      </c>
      <c r="AH22">
        <v>319</v>
      </c>
      <c r="AI22">
        <v>322</v>
      </c>
      <c r="AJ22">
        <v>65</v>
      </c>
      <c r="AK22">
        <v>518</v>
      </c>
      <c r="AL22">
        <v>250</v>
      </c>
      <c r="AM22">
        <v>710</v>
      </c>
      <c r="AN22">
        <v>312</v>
      </c>
      <c r="AO22">
        <v>677</v>
      </c>
    </row>
    <row r="23" spans="3:41" ht="15" customHeight="1" x14ac:dyDescent="0.25">
      <c r="K23">
        <v>817</v>
      </c>
      <c r="L23">
        <v>848</v>
      </c>
      <c r="M23">
        <v>436</v>
      </c>
      <c r="N23">
        <v>192</v>
      </c>
      <c r="O23">
        <v>299</v>
      </c>
      <c r="P23">
        <v>440</v>
      </c>
      <c r="Q23">
        <v>549</v>
      </c>
      <c r="R23">
        <v>446</v>
      </c>
      <c r="S23">
        <v>901</v>
      </c>
      <c r="T23">
        <v>823</v>
      </c>
      <c r="U23">
        <v>343</v>
      </c>
      <c r="V23">
        <v>832</v>
      </c>
      <c r="W23">
        <v>75</v>
      </c>
      <c r="X23">
        <v>387</v>
      </c>
      <c r="Y23">
        <v>934</v>
      </c>
      <c r="Z23">
        <v>308</v>
      </c>
      <c r="AA23">
        <v>851</v>
      </c>
      <c r="AB23">
        <v>156</v>
      </c>
      <c r="AC23">
        <v>778</v>
      </c>
      <c r="AD23">
        <v>782</v>
      </c>
      <c r="AE23">
        <v>607</v>
      </c>
      <c r="AF23">
        <v>276</v>
      </c>
      <c r="AG23">
        <v>685</v>
      </c>
      <c r="AH23">
        <v>998</v>
      </c>
      <c r="AI23">
        <v>666</v>
      </c>
      <c r="AJ23">
        <v>97</v>
      </c>
      <c r="AK23">
        <v>774</v>
      </c>
      <c r="AL23">
        <v>673</v>
      </c>
      <c r="AM23">
        <v>418</v>
      </c>
      <c r="AN23">
        <v>823</v>
      </c>
      <c r="AO23">
        <v>714</v>
      </c>
    </row>
    <row r="24" spans="3:41" ht="15" customHeight="1" x14ac:dyDescent="0.25">
      <c r="K24">
        <v>147</v>
      </c>
      <c r="L24">
        <v>294</v>
      </c>
      <c r="M24">
        <v>885</v>
      </c>
      <c r="N24">
        <v>689</v>
      </c>
      <c r="O24">
        <v>506</v>
      </c>
      <c r="P24">
        <v>887</v>
      </c>
      <c r="Q24">
        <v>570</v>
      </c>
      <c r="R24">
        <v>746</v>
      </c>
      <c r="S24">
        <v>648</v>
      </c>
      <c r="T24">
        <v>296</v>
      </c>
      <c r="U24">
        <v>637</v>
      </c>
      <c r="V24">
        <v>63</v>
      </c>
      <c r="W24">
        <v>239</v>
      </c>
      <c r="X24">
        <v>630</v>
      </c>
      <c r="Y24">
        <v>797</v>
      </c>
      <c r="Z24">
        <v>937</v>
      </c>
      <c r="AA24">
        <v>835</v>
      </c>
      <c r="AB24">
        <v>221</v>
      </c>
      <c r="AC24">
        <v>233</v>
      </c>
      <c r="AD24">
        <v>973</v>
      </c>
      <c r="AE24">
        <v>845</v>
      </c>
      <c r="AF24">
        <v>229</v>
      </c>
      <c r="AG24">
        <v>438</v>
      </c>
      <c r="AH24">
        <v>144</v>
      </c>
      <c r="AI24">
        <v>549</v>
      </c>
      <c r="AJ24">
        <v>64</v>
      </c>
      <c r="AK24">
        <v>66</v>
      </c>
      <c r="AL24">
        <v>647</v>
      </c>
      <c r="AM24">
        <v>565</v>
      </c>
      <c r="AN24">
        <v>758</v>
      </c>
      <c r="AO24">
        <v>182</v>
      </c>
    </row>
    <row r="25" spans="3:41" ht="15" customHeight="1" x14ac:dyDescent="0.25">
      <c r="K25">
        <v>805</v>
      </c>
      <c r="L25">
        <v>917</v>
      </c>
      <c r="M25">
        <v>276</v>
      </c>
      <c r="N25">
        <v>125</v>
      </c>
      <c r="O25">
        <v>206</v>
      </c>
      <c r="P25">
        <v>913</v>
      </c>
      <c r="Q25">
        <v>76</v>
      </c>
      <c r="R25">
        <v>51</v>
      </c>
      <c r="S25">
        <v>639</v>
      </c>
      <c r="T25">
        <v>815</v>
      </c>
      <c r="U25">
        <v>796</v>
      </c>
      <c r="V25">
        <v>634</v>
      </c>
      <c r="W25">
        <v>240</v>
      </c>
      <c r="X25">
        <v>532</v>
      </c>
      <c r="Y25">
        <v>420</v>
      </c>
      <c r="Z25">
        <v>540</v>
      </c>
      <c r="AA25">
        <v>144</v>
      </c>
      <c r="AB25">
        <v>646</v>
      </c>
      <c r="AC25">
        <v>845</v>
      </c>
      <c r="AD25">
        <v>634</v>
      </c>
      <c r="AE25">
        <v>257</v>
      </c>
      <c r="AF25">
        <v>778</v>
      </c>
      <c r="AG25">
        <v>191</v>
      </c>
      <c r="AH25">
        <v>386</v>
      </c>
      <c r="AI25">
        <v>454</v>
      </c>
      <c r="AJ25">
        <v>419</v>
      </c>
      <c r="AK25">
        <v>664</v>
      </c>
      <c r="AL25">
        <v>704</v>
      </c>
      <c r="AM25">
        <v>462</v>
      </c>
      <c r="AN25">
        <v>743</v>
      </c>
      <c r="AO25">
        <v>791</v>
      </c>
    </row>
    <row r="26" spans="3:41" ht="15" customHeight="1" x14ac:dyDescent="0.25">
      <c r="K26">
        <v>915</v>
      </c>
      <c r="L26">
        <v>702</v>
      </c>
      <c r="M26">
        <v>959</v>
      </c>
      <c r="N26">
        <v>492</v>
      </c>
      <c r="O26">
        <v>781</v>
      </c>
      <c r="P26">
        <v>363</v>
      </c>
      <c r="Q26">
        <v>785</v>
      </c>
      <c r="R26">
        <v>153</v>
      </c>
      <c r="S26">
        <v>787</v>
      </c>
      <c r="T26">
        <v>886</v>
      </c>
      <c r="U26">
        <v>662</v>
      </c>
      <c r="V26">
        <v>585</v>
      </c>
      <c r="W26">
        <v>868</v>
      </c>
      <c r="X26">
        <v>309</v>
      </c>
      <c r="Y26">
        <v>210</v>
      </c>
      <c r="Z26">
        <v>189</v>
      </c>
      <c r="AA26">
        <v>292</v>
      </c>
      <c r="AB26">
        <v>551</v>
      </c>
      <c r="AC26">
        <v>605</v>
      </c>
      <c r="AD26">
        <v>892</v>
      </c>
      <c r="AE26">
        <v>265</v>
      </c>
      <c r="AF26">
        <v>700</v>
      </c>
      <c r="AG26">
        <v>597</v>
      </c>
      <c r="AH26">
        <v>418</v>
      </c>
      <c r="AI26">
        <v>139</v>
      </c>
      <c r="AJ26">
        <v>788</v>
      </c>
      <c r="AK26">
        <v>114</v>
      </c>
      <c r="AL26">
        <v>165</v>
      </c>
      <c r="AM26">
        <v>407</v>
      </c>
      <c r="AN26">
        <v>247</v>
      </c>
      <c r="AO26">
        <v>249</v>
      </c>
    </row>
    <row r="27" spans="3:41" ht="15" customHeight="1" x14ac:dyDescent="0.25">
      <c r="K27">
        <v>892</v>
      </c>
      <c r="L27">
        <v>706</v>
      </c>
      <c r="M27">
        <v>288</v>
      </c>
      <c r="N27">
        <v>271</v>
      </c>
      <c r="O27">
        <v>805</v>
      </c>
      <c r="P27">
        <v>932</v>
      </c>
      <c r="Q27">
        <v>868</v>
      </c>
      <c r="R27">
        <v>242</v>
      </c>
      <c r="S27">
        <v>915</v>
      </c>
      <c r="T27">
        <v>297</v>
      </c>
      <c r="U27">
        <v>605</v>
      </c>
      <c r="V27">
        <v>892</v>
      </c>
      <c r="W27">
        <v>797</v>
      </c>
      <c r="X27">
        <v>924</v>
      </c>
      <c r="Y27">
        <v>209</v>
      </c>
      <c r="Z27">
        <v>62</v>
      </c>
      <c r="AA27">
        <v>397</v>
      </c>
      <c r="AB27">
        <v>922</v>
      </c>
      <c r="AC27">
        <v>983</v>
      </c>
      <c r="AD27">
        <v>209</v>
      </c>
      <c r="AE27">
        <v>51</v>
      </c>
      <c r="AF27">
        <v>449</v>
      </c>
      <c r="AG27">
        <v>235</v>
      </c>
      <c r="AH27">
        <v>282</v>
      </c>
      <c r="AI27">
        <v>714</v>
      </c>
      <c r="AJ27">
        <v>720</v>
      </c>
      <c r="AK27">
        <v>60</v>
      </c>
      <c r="AL27">
        <v>564</v>
      </c>
      <c r="AM27">
        <v>850</v>
      </c>
      <c r="AN27">
        <v>292</v>
      </c>
      <c r="AO27">
        <v>864</v>
      </c>
    </row>
    <row r="28" spans="3:41" ht="15" customHeight="1" x14ac:dyDescent="0.25">
      <c r="K28" s="11">
        <v>58</v>
      </c>
      <c r="L28" s="11">
        <v>158</v>
      </c>
      <c r="M28" s="11">
        <v>91</v>
      </c>
      <c r="N28" s="11">
        <v>198</v>
      </c>
      <c r="O28">
        <v>899</v>
      </c>
      <c r="P28">
        <v>370</v>
      </c>
      <c r="Q28">
        <v>361</v>
      </c>
      <c r="R28">
        <v>952</v>
      </c>
      <c r="S28">
        <v>518</v>
      </c>
      <c r="T28">
        <v>921</v>
      </c>
      <c r="U28">
        <v>920</v>
      </c>
      <c r="V28">
        <v>540</v>
      </c>
      <c r="W28">
        <v>93</v>
      </c>
      <c r="X28">
        <v>139</v>
      </c>
      <c r="Y28">
        <v>512</v>
      </c>
      <c r="Z28">
        <v>225</v>
      </c>
      <c r="AA28">
        <v>576</v>
      </c>
      <c r="AB28">
        <v>670</v>
      </c>
      <c r="AC28">
        <v>476</v>
      </c>
      <c r="AD28">
        <v>665</v>
      </c>
      <c r="AE28">
        <v>490</v>
      </c>
      <c r="AF28">
        <v>811</v>
      </c>
      <c r="AG28">
        <v>76</v>
      </c>
      <c r="AH28">
        <v>876</v>
      </c>
      <c r="AI28">
        <v>857</v>
      </c>
      <c r="AJ28">
        <v>467</v>
      </c>
      <c r="AK28">
        <v>908</v>
      </c>
      <c r="AL28">
        <v>814</v>
      </c>
      <c r="AM28">
        <v>840</v>
      </c>
      <c r="AN28">
        <v>494</v>
      </c>
      <c r="AO28">
        <v>659</v>
      </c>
    </row>
    <row r="29" spans="3:41" ht="15" customHeight="1" x14ac:dyDescent="0.25">
      <c r="K29">
        <v>238</v>
      </c>
      <c r="L29">
        <v>107</v>
      </c>
      <c r="M29">
        <v>285</v>
      </c>
      <c r="N29">
        <v>537</v>
      </c>
      <c r="O29">
        <v>346</v>
      </c>
      <c r="P29">
        <v>395</v>
      </c>
      <c r="Q29">
        <v>991</v>
      </c>
      <c r="R29">
        <v>415</v>
      </c>
      <c r="S29">
        <v>693</v>
      </c>
      <c r="T29">
        <v>764</v>
      </c>
      <c r="U29">
        <v>762</v>
      </c>
      <c r="V29">
        <v>685</v>
      </c>
      <c r="W29">
        <v>252</v>
      </c>
      <c r="X29">
        <v>855</v>
      </c>
      <c r="Y29">
        <v>427</v>
      </c>
      <c r="Z29">
        <v>51</v>
      </c>
      <c r="AA29">
        <v>738</v>
      </c>
      <c r="AB29">
        <v>350</v>
      </c>
      <c r="AC29">
        <v>345</v>
      </c>
      <c r="AD29">
        <v>68</v>
      </c>
      <c r="AE29">
        <v>834</v>
      </c>
      <c r="AF29">
        <v>658</v>
      </c>
      <c r="AG29">
        <v>85</v>
      </c>
      <c r="AH29">
        <v>70</v>
      </c>
      <c r="AI29">
        <v>450</v>
      </c>
      <c r="AJ29">
        <v>960</v>
      </c>
      <c r="AK29">
        <v>960</v>
      </c>
      <c r="AL29">
        <v>335</v>
      </c>
      <c r="AM29">
        <v>141</v>
      </c>
      <c r="AN29">
        <v>485</v>
      </c>
      <c r="AO29">
        <v>177</v>
      </c>
    </row>
    <row r="30" spans="3:41" ht="15" customHeight="1" x14ac:dyDescent="0.25">
      <c r="K30">
        <v>220</v>
      </c>
      <c r="L30">
        <v>247</v>
      </c>
      <c r="M30">
        <v>681</v>
      </c>
      <c r="N30">
        <v>739</v>
      </c>
      <c r="O30">
        <v>255</v>
      </c>
      <c r="P30">
        <v>102</v>
      </c>
      <c r="Q30">
        <v>950</v>
      </c>
      <c r="R30">
        <v>813</v>
      </c>
      <c r="S30">
        <v>345</v>
      </c>
      <c r="T30">
        <v>546</v>
      </c>
      <c r="U30">
        <v>166</v>
      </c>
      <c r="V30">
        <v>336</v>
      </c>
      <c r="W30">
        <v>668</v>
      </c>
      <c r="X30">
        <v>432</v>
      </c>
      <c r="Y30">
        <v>415</v>
      </c>
      <c r="Z30">
        <v>574</v>
      </c>
      <c r="AA30">
        <v>208</v>
      </c>
      <c r="AB30">
        <v>889</v>
      </c>
      <c r="AC30">
        <v>275</v>
      </c>
      <c r="AD30">
        <v>345</v>
      </c>
      <c r="AE30">
        <v>295</v>
      </c>
      <c r="AF30">
        <v>164</v>
      </c>
      <c r="AG30">
        <v>670</v>
      </c>
      <c r="AH30">
        <v>242</v>
      </c>
      <c r="AI30">
        <v>142</v>
      </c>
      <c r="AJ30">
        <v>244</v>
      </c>
      <c r="AK30">
        <v>204</v>
      </c>
      <c r="AL30">
        <v>586</v>
      </c>
      <c r="AM30">
        <v>807</v>
      </c>
      <c r="AN30">
        <v>636</v>
      </c>
      <c r="AO30">
        <v>134</v>
      </c>
    </row>
    <row r="31" spans="3:41" ht="15" customHeight="1" x14ac:dyDescent="0.25">
      <c r="C31" s="49"/>
      <c r="K31">
        <v>881</v>
      </c>
      <c r="L31">
        <v>704</v>
      </c>
      <c r="M31">
        <v>444</v>
      </c>
      <c r="N31">
        <v>1000</v>
      </c>
      <c r="O31">
        <v>69</v>
      </c>
      <c r="P31">
        <v>700</v>
      </c>
      <c r="Q31">
        <v>720</v>
      </c>
      <c r="R31">
        <v>953</v>
      </c>
      <c r="S31">
        <v>815</v>
      </c>
      <c r="T31">
        <v>684</v>
      </c>
      <c r="U31">
        <v>599</v>
      </c>
      <c r="V31">
        <v>367</v>
      </c>
      <c r="W31">
        <v>534</v>
      </c>
      <c r="X31">
        <v>585</v>
      </c>
      <c r="Y31">
        <v>496</v>
      </c>
      <c r="Z31">
        <v>352</v>
      </c>
      <c r="AA31">
        <v>172</v>
      </c>
      <c r="AB31">
        <v>220</v>
      </c>
      <c r="AC31">
        <v>388</v>
      </c>
      <c r="AD31">
        <v>710</v>
      </c>
      <c r="AE31">
        <v>870</v>
      </c>
      <c r="AF31">
        <v>759</v>
      </c>
      <c r="AG31">
        <v>449</v>
      </c>
      <c r="AH31">
        <v>368</v>
      </c>
      <c r="AI31">
        <v>534</v>
      </c>
      <c r="AJ31">
        <v>788</v>
      </c>
      <c r="AK31">
        <v>841</v>
      </c>
      <c r="AL31">
        <v>293</v>
      </c>
      <c r="AM31">
        <v>393</v>
      </c>
      <c r="AN31">
        <v>752</v>
      </c>
      <c r="AO31">
        <v>693</v>
      </c>
    </row>
    <row r="32" spans="3:41" ht="15" customHeight="1" x14ac:dyDescent="0.25">
      <c r="K32">
        <v>332</v>
      </c>
      <c r="L32">
        <v>215</v>
      </c>
      <c r="M32">
        <v>667</v>
      </c>
      <c r="N32">
        <v>889</v>
      </c>
      <c r="O32">
        <v>862</v>
      </c>
      <c r="P32">
        <v>82</v>
      </c>
      <c r="Q32">
        <v>524</v>
      </c>
      <c r="R32">
        <v>65</v>
      </c>
      <c r="S32">
        <v>568</v>
      </c>
      <c r="T32">
        <v>393</v>
      </c>
      <c r="U32">
        <v>710</v>
      </c>
      <c r="V32">
        <v>771</v>
      </c>
      <c r="W32">
        <v>215</v>
      </c>
      <c r="X32">
        <v>386</v>
      </c>
      <c r="Y32">
        <v>871</v>
      </c>
      <c r="Z32">
        <v>209</v>
      </c>
      <c r="AA32">
        <v>830</v>
      </c>
      <c r="AB32">
        <v>537</v>
      </c>
      <c r="AC32">
        <v>672</v>
      </c>
      <c r="AD32">
        <v>480</v>
      </c>
      <c r="AE32">
        <v>251</v>
      </c>
      <c r="AF32">
        <v>897</v>
      </c>
      <c r="AG32">
        <v>227</v>
      </c>
      <c r="AH32">
        <v>208</v>
      </c>
      <c r="AI32">
        <v>224</v>
      </c>
      <c r="AJ32">
        <v>633</v>
      </c>
      <c r="AK32">
        <v>861</v>
      </c>
      <c r="AL32">
        <v>120</v>
      </c>
      <c r="AM32">
        <v>195</v>
      </c>
      <c r="AN32">
        <v>897</v>
      </c>
      <c r="AO32">
        <v>777</v>
      </c>
    </row>
    <row r="33" spans="11:41" ht="15" customHeight="1" x14ac:dyDescent="0.25">
      <c r="K33">
        <v>656</v>
      </c>
      <c r="L33">
        <v>108</v>
      </c>
      <c r="M33">
        <v>476</v>
      </c>
      <c r="N33">
        <v>57</v>
      </c>
      <c r="O33">
        <v>67</v>
      </c>
      <c r="P33">
        <v>996</v>
      </c>
      <c r="Q33">
        <v>911</v>
      </c>
      <c r="R33">
        <v>189</v>
      </c>
      <c r="S33">
        <v>350</v>
      </c>
      <c r="T33">
        <v>977</v>
      </c>
      <c r="U33">
        <v>71</v>
      </c>
      <c r="V33">
        <v>978</v>
      </c>
      <c r="W33">
        <v>418</v>
      </c>
      <c r="X33">
        <v>746</v>
      </c>
      <c r="Y33">
        <v>692</v>
      </c>
      <c r="Z33">
        <v>981</v>
      </c>
      <c r="AA33">
        <v>353</v>
      </c>
      <c r="AB33">
        <v>956</v>
      </c>
      <c r="AC33">
        <v>600</v>
      </c>
      <c r="AD33">
        <v>593</v>
      </c>
      <c r="AE33">
        <v>741</v>
      </c>
      <c r="AF33">
        <v>821</v>
      </c>
      <c r="AG33">
        <v>227</v>
      </c>
      <c r="AH33">
        <v>629</v>
      </c>
      <c r="AI33">
        <v>474</v>
      </c>
      <c r="AJ33">
        <v>908</v>
      </c>
      <c r="AK33">
        <v>495</v>
      </c>
      <c r="AL33">
        <v>600</v>
      </c>
      <c r="AM33">
        <v>498</v>
      </c>
      <c r="AN33">
        <v>923</v>
      </c>
      <c r="AO33">
        <v>198</v>
      </c>
    </row>
    <row r="34" spans="11:41" ht="15" customHeight="1" x14ac:dyDescent="0.25">
      <c r="K34">
        <v>130</v>
      </c>
      <c r="L34">
        <v>598</v>
      </c>
      <c r="M34">
        <v>931</v>
      </c>
      <c r="N34">
        <v>139</v>
      </c>
      <c r="O34">
        <v>738</v>
      </c>
      <c r="P34">
        <v>584</v>
      </c>
      <c r="Q34">
        <v>371</v>
      </c>
      <c r="R34">
        <v>671</v>
      </c>
      <c r="S34">
        <v>895</v>
      </c>
      <c r="T34">
        <v>948</v>
      </c>
      <c r="U34">
        <v>458</v>
      </c>
      <c r="V34">
        <v>678</v>
      </c>
      <c r="W34">
        <v>150</v>
      </c>
      <c r="X34">
        <v>345</v>
      </c>
      <c r="Y34">
        <v>317</v>
      </c>
      <c r="Z34">
        <v>557</v>
      </c>
      <c r="AA34">
        <v>787</v>
      </c>
      <c r="AB34">
        <v>445</v>
      </c>
      <c r="AC34">
        <v>167</v>
      </c>
      <c r="AD34">
        <v>847</v>
      </c>
      <c r="AE34">
        <v>160</v>
      </c>
      <c r="AF34">
        <v>268</v>
      </c>
      <c r="AG34">
        <v>685</v>
      </c>
      <c r="AH34">
        <v>776</v>
      </c>
      <c r="AI34">
        <v>132</v>
      </c>
      <c r="AJ34">
        <v>320</v>
      </c>
      <c r="AK34">
        <v>172</v>
      </c>
      <c r="AL34">
        <v>227</v>
      </c>
      <c r="AM34">
        <v>796</v>
      </c>
      <c r="AN34">
        <v>391</v>
      </c>
      <c r="AO34">
        <v>927</v>
      </c>
    </row>
    <row r="35" spans="11:41" ht="15" customHeight="1" x14ac:dyDescent="0.25">
      <c r="K35">
        <v>824</v>
      </c>
      <c r="L35">
        <v>258</v>
      </c>
      <c r="M35">
        <v>919</v>
      </c>
      <c r="N35">
        <v>416</v>
      </c>
      <c r="O35">
        <v>887</v>
      </c>
      <c r="P35">
        <v>414</v>
      </c>
      <c r="Q35">
        <v>783</v>
      </c>
      <c r="R35">
        <v>73</v>
      </c>
      <c r="S35">
        <v>713</v>
      </c>
      <c r="T35">
        <v>549</v>
      </c>
      <c r="U35">
        <v>958</v>
      </c>
      <c r="V35">
        <v>170</v>
      </c>
      <c r="W35">
        <v>390</v>
      </c>
      <c r="X35">
        <v>918</v>
      </c>
      <c r="Y35">
        <v>258</v>
      </c>
      <c r="Z35">
        <v>501</v>
      </c>
      <c r="AA35">
        <v>747</v>
      </c>
      <c r="AB35">
        <v>122</v>
      </c>
      <c r="AC35">
        <v>680</v>
      </c>
      <c r="AD35">
        <v>120</v>
      </c>
      <c r="AE35">
        <v>898</v>
      </c>
      <c r="AF35">
        <v>162</v>
      </c>
      <c r="AG35">
        <v>324</v>
      </c>
      <c r="AH35">
        <v>971</v>
      </c>
      <c r="AI35">
        <v>962</v>
      </c>
      <c r="AJ35">
        <v>872</v>
      </c>
      <c r="AK35">
        <v>643</v>
      </c>
      <c r="AL35">
        <v>578</v>
      </c>
      <c r="AM35">
        <v>315</v>
      </c>
      <c r="AN35">
        <v>950</v>
      </c>
      <c r="AO35">
        <v>101</v>
      </c>
    </row>
    <row r="36" spans="11:41" ht="15" customHeight="1" x14ac:dyDescent="0.25">
      <c r="K36">
        <v>610</v>
      </c>
      <c r="L36">
        <v>742</v>
      </c>
      <c r="M36">
        <v>66</v>
      </c>
      <c r="N36">
        <v>705</v>
      </c>
      <c r="O36">
        <v>170</v>
      </c>
      <c r="P36">
        <v>634</v>
      </c>
      <c r="Q36">
        <v>765</v>
      </c>
      <c r="R36">
        <v>170</v>
      </c>
      <c r="S36">
        <v>874</v>
      </c>
      <c r="T36">
        <v>458</v>
      </c>
      <c r="U36">
        <v>716</v>
      </c>
      <c r="V36">
        <v>457</v>
      </c>
      <c r="W36">
        <v>914</v>
      </c>
      <c r="X36">
        <v>104</v>
      </c>
      <c r="Y36">
        <v>186</v>
      </c>
      <c r="Z36">
        <v>72</v>
      </c>
      <c r="AA36">
        <v>412</v>
      </c>
      <c r="AB36">
        <v>247</v>
      </c>
      <c r="AC36">
        <v>681</v>
      </c>
      <c r="AD36">
        <v>392</v>
      </c>
      <c r="AE36">
        <v>143</v>
      </c>
      <c r="AF36">
        <v>786</v>
      </c>
      <c r="AG36">
        <v>386</v>
      </c>
      <c r="AH36">
        <v>85</v>
      </c>
      <c r="AI36">
        <v>257</v>
      </c>
      <c r="AJ36">
        <v>939</v>
      </c>
      <c r="AK36">
        <v>817</v>
      </c>
      <c r="AL36">
        <v>222</v>
      </c>
      <c r="AM36">
        <v>815</v>
      </c>
      <c r="AN36">
        <v>600</v>
      </c>
      <c r="AO36">
        <v>690</v>
      </c>
    </row>
    <row r="37" spans="11:41" ht="15" customHeight="1" x14ac:dyDescent="0.25">
      <c r="K37">
        <v>494</v>
      </c>
      <c r="L37">
        <v>825</v>
      </c>
      <c r="M37">
        <v>506</v>
      </c>
      <c r="N37">
        <v>499</v>
      </c>
      <c r="O37">
        <v>694</v>
      </c>
      <c r="P37">
        <v>371</v>
      </c>
      <c r="Q37">
        <v>591</v>
      </c>
      <c r="R37">
        <v>964</v>
      </c>
      <c r="S37">
        <v>817</v>
      </c>
      <c r="T37">
        <v>557</v>
      </c>
      <c r="U37">
        <v>702</v>
      </c>
      <c r="V37">
        <v>110</v>
      </c>
      <c r="W37">
        <v>637</v>
      </c>
      <c r="X37">
        <v>219</v>
      </c>
      <c r="Y37">
        <v>293</v>
      </c>
      <c r="Z37">
        <v>585</v>
      </c>
      <c r="AA37">
        <v>949</v>
      </c>
      <c r="AB37">
        <v>90</v>
      </c>
      <c r="AC37">
        <v>835</v>
      </c>
      <c r="AD37">
        <v>753</v>
      </c>
      <c r="AE37">
        <v>826</v>
      </c>
      <c r="AF37">
        <v>800</v>
      </c>
      <c r="AG37">
        <v>320</v>
      </c>
      <c r="AH37">
        <v>786</v>
      </c>
      <c r="AI37">
        <v>384</v>
      </c>
      <c r="AJ37">
        <v>223</v>
      </c>
      <c r="AK37">
        <v>77</v>
      </c>
      <c r="AL37">
        <v>635</v>
      </c>
      <c r="AM37">
        <v>700</v>
      </c>
      <c r="AN37">
        <v>388</v>
      </c>
      <c r="AO37">
        <v>928</v>
      </c>
    </row>
    <row r="38" spans="11:41" ht="15" customHeight="1" x14ac:dyDescent="0.25">
      <c r="K38">
        <v>930</v>
      </c>
      <c r="L38">
        <v>977</v>
      </c>
      <c r="M38">
        <v>201</v>
      </c>
      <c r="N38">
        <v>174</v>
      </c>
      <c r="O38">
        <v>182</v>
      </c>
      <c r="P38">
        <v>289</v>
      </c>
      <c r="Q38">
        <v>608</v>
      </c>
      <c r="R38">
        <v>666</v>
      </c>
      <c r="S38">
        <v>348</v>
      </c>
      <c r="T38">
        <v>74</v>
      </c>
      <c r="U38">
        <v>165</v>
      </c>
      <c r="V38">
        <v>704</v>
      </c>
      <c r="W38">
        <v>379</v>
      </c>
      <c r="X38">
        <v>777</v>
      </c>
      <c r="Y38">
        <v>220</v>
      </c>
      <c r="Z38">
        <v>826</v>
      </c>
      <c r="AA38">
        <v>666</v>
      </c>
      <c r="AB38">
        <v>584</v>
      </c>
      <c r="AC38">
        <v>136</v>
      </c>
      <c r="AD38">
        <v>307</v>
      </c>
      <c r="AE38">
        <v>841</v>
      </c>
      <c r="AF38">
        <v>813</v>
      </c>
      <c r="AG38">
        <v>700</v>
      </c>
      <c r="AH38">
        <v>697</v>
      </c>
      <c r="AI38">
        <v>377</v>
      </c>
      <c r="AJ38">
        <v>611</v>
      </c>
      <c r="AK38">
        <v>667</v>
      </c>
      <c r="AL38">
        <v>333</v>
      </c>
      <c r="AM38">
        <v>231</v>
      </c>
      <c r="AN38">
        <v>214</v>
      </c>
      <c r="AO38">
        <v>358</v>
      </c>
    </row>
    <row r="39" spans="11:41" ht="15" customHeight="1" x14ac:dyDescent="0.25">
      <c r="K39">
        <v>905</v>
      </c>
      <c r="L39">
        <v>546</v>
      </c>
      <c r="M39">
        <v>631</v>
      </c>
      <c r="N39">
        <v>159</v>
      </c>
      <c r="O39">
        <v>146</v>
      </c>
      <c r="P39">
        <v>329</v>
      </c>
      <c r="Q39">
        <v>553</v>
      </c>
      <c r="R39">
        <v>764</v>
      </c>
      <c r="S39">
        <v>108</v>
      </c>
      <c r="T39">
        <v>418</v>
      </c>
      <c r="U39">
        <v>180</v>
      </c>
      <c r="V39">
        <v>990</v>
      </c>
      <c r="W39">
        <v>508</v>
      </c>
      <c r="X39">
        <v>153</v>
      </c>
      <c r="Y39">
        <v>463</v>
      </c>
      <c r="Z39">
        <v>527</v>
      </c>
      <c r="AA39">
        <v>480</v>
      </c>
      <c r="AB39">
        <v>659</v>
      </c>
      <c r="AC39">
        <v>109</v>
      </c>
      <c r="AD39">
        <v>467</v>
      </c>
      <c r="AE39">
        <v>810</v>
      </c>
      <c r="AF39">
        <v>999</v>
      </c>
      <c r="AG39">
        <v>836</v>
      </c>
      <c r="AH39">
        <v>81</v>
      </c>
      <c r="AI39">
        <v>157</v>
      </c>
      <c r="AJ39">
        <v>829</v>
      </c>
      <c r="AK39">
        <v>934</v>
      </c>
      <c r="AL39">
        <v>417</v>
      </c>
      <c r="AM39">
        <v>390</v>
      </c>
      <c r="AN39">
        <v>800</v>
      </c>
      <c r="AO39">
        <v>633</v>
      </c>
    </row>
    <row r="40" spans="11:41" ht="15" customHeight="1" x14ac:dyDescent="0.25">
      <c r="K40">
        <v>272</v>
      </c>
      <c r="L40">
        <v>743</v>
      </c>
      <c r="M40">
        <v>206</v>
      </c>
      <c r="N40">
        <v>927</v>
      </c>
      <c r="O40">
        <v>470</v>
      </c>
      <c r="P40">
        <v>106</v>
      </c>
      <c r="Q40">
        <v>866</v>
      </c>
      <c r="R40">
        <v>823</v>
      </c>
      <c r="S40">
        <v>769</v>
      </c>
      <c r="T40">
        <v>125</v>
      </c>
      <c r="U40">
        <v>588</v>
      </c>
      <c r="V40">
        <v>328</v>
      </c>
      <c r="W40">
        <v>342</v>
      </c>
      <c r="X40">
        <v>661</v>
      </c>
      <c r="Y40">
        <v>305</v>
      </c>
      <c r="Z40">
        <v>955</v>
      </c>
      <c r="AA40">
        <v>388</v>
      </c>
      <c r="AB40">
        <v>308</v>
      </c>
      <c r="AC40">
        <v>817</v>
      </c>
      <c r="AD40">
        <v>251</v>
      </c>
      <c r="AE40">
        <v>852</v>
      </c>
      <c r="AF40">
        <v>307</v>
      </c>
      <c r="AG40">
        <v>267</v>
      </c>
      <c r="AH40">
        <v>586</v>
      </c>
      <c r="AI40">
        <v>356</v>
      </c>
      <c r="AJ40">
        <v>231</v>
      </c>
      <c r="AK40">
        <v>519</v>
      </c>
      <c r="AL40">
        <v>442</v>
      </c>
      <c r="AM40">
        <v>845</v>
      </c>
      <c r="AN40">
        <v>321</v>
      </c>
      <c r="AO40">
        <v>804</v>
      </c>
    </row>
    <row r="41" spans="11:41" ht="15" customHeight="1" x14ac:dyDescent="0.25">
      <c r="K41">
        <v>94</v>
      </c>
      <c r="L41">
        <v>418</v>
      </c>
      <c r="M41">
        <v>979</v>
      </c>
      <c r="N41">
        <v>365</v>
      </c>
      <c r="O41">
        <v>167</v>
      </c>
      <c r="P41">
        <v>704</v>
      </c>
      <c r="Q41">
        <v>791</v>
      </c>
      <c r="R41">
        <v>50</v>
      </c>
      <c r="S41">
        <v>139</v>
      </c>
      <c r="T41">
        <v>630</v>
      </c>
      <c r="U41">
        <v>100</v>
      </c>
      <c r="V41">
        <v>333</v>
      </c>
      <c r="W41">
        <v>955</v>
      </c>
      <c r="X41">
        <v>522</v>
      </c>
      <c r="Y41">
        <v>593</v>
      </c>
      <c r="Z41">
        <v>311</v>
      </c>
      <c r="AA41">
        <v>295</v>
      </c>
      <c r="AB41">
        <v>185</v>
      </c>
      <c r="AC41">
        <v>286</v>
      </c>
      <c r="AD41">
        <v>70</v>
      </c>
      <c r="AE41">
        <v>948</v>
      </c>
      <c r="AF41">
        <v>319</v>
      </c>
      <c r="AG41">
        <v>760</v>
      </c>
      <c r="AH41">
        <v>55</v>
      </c>
      <c r="AI41">
        <v>635</v>
      </c>
      <c r="AJ41">
        <v>673</v>
      </c>
      <c r="AK41">
        <v>653</v>
      </c>
      <c r="AL41">
        <v>837</v>
      </c>
      <c r="AM41">
        <v>806</v>
      </c>
      <c r="AN41">
        <v>807</v>
      </c>
      <c r="AO41">
        <v>425</v>
      </c>
    </row>
    <row r="42" spans="11:41" ht="15" customHeight="1" x14ac:dyDescent="0.25">
      <c r="K42">
        <v>553</v>
      </c>
      <c r="L42">
        <v>799</v>
      </c>
      <c r="M42">
        <v>982</v>
      </c>
      <c r="N42">
        <v>639</v>
      </c>
      <c r="O42">
        <v>563</v>
      </c>
      <c r="P42">
        <v>770</v>
      </c>
      <c r="Q42">
        <v>749</v>
      </c>
      <c r="R42">
        <v>613</v>
      </c>
      <c r="S42">
        <v>370</v>
      </c>
      <c r="T42">
        <v>474</v>
      </c>
      <c r="U42">
        <v>361</v>
      </c>
      <c r="V42">
        <v>881</v>
      </c>
      <c r="W42">
        <v>850</v>
      </c>
      <c r="X42">
        <v>251</v>
      </c>
      <c r="Y42">
        <v>525</v>
      </c>
      <c r="Z42">
        <v>595</v>
      </c>
      <c r="AA42">
        <v>507</v>
      </c>
      <c r="AB42">
        <v>679</v>
      </c>
      <c r="AC42">
        <v>65</v>
      </c>
      <c r="AD42">
        <v>814</v>
      </c>
      <c r="AE42">
        <v>248</v>
      </c>
      <c r="AF42">
        <v>549</v>
      </c>
      <c r="AG42">
        <v>924</v>
      </c>
      <c r="AH42">
        <v>800</v>
      </c>
      <c r="AI42">
        <v>580</v>
      </c>
      <c r="AJ42">
        <v>433</v>
      </c>
      <c r="AK42">
        <v>799</v>
      </c>
      <c r="AL42">
        <v>282</v>
      </c>
      <c r="AM42">
        <v>208</v>
      </c>
      <c r="AN42">
        <v>302</v>
      </c>
      <c r="AO42">
        <v>362</v>
      </c>
    </row>
    <row r="43" spans="11:41" ht="15" customHeight="1" x14ac:dyDescent="0.25">
      <c r="K43">
        <v>866</v>
      </c>
      <c r="L43">
        <v>590</v>
      </c>
      <c r="M43">
        <v>331</v>
      </c>
      <c r="N43">
        <v>256</v>
      </c>
      <c r="O43">
        <v>820</v>
      </c>
      <c r="P43">
        <v>767</v>
      </c>
      <c r="Q43">
        <v>143</v>
      </c>
      <c r="R43">
        <v>469</v>
      </c>
      <c r="S43">
        <v>789</v>
      </c>
      <c r="T43">
        <v>64</v>
      </c>
      <c r="U43">
        <v>88</v>
      </c>
      <c r="V43">
        <v>112</v>
      </c>
      <c r="W43">
        <v>926</v>
      </c>
      <c r="X43">
        <v>210</v>
      </c>
      <c r="Y43">
        <v>550</v>
      </c>
      <c r="Z43">
        <v>614</v>
      </c>
      <c r="AA43">
        <v>861</v>
      </c>
      <c r="AB43">
        <v>964</v>
      </c>
      <c r="AC43">
        <v>645</v>
      </c>
      <c r="AD43">
        <v>93</v>
      </c>
      <c r="AE43">
        <v>624</v>
      </c>
      <c r="AF43">
        <v>878</v>
      </c>
      <c r="AG43">
        <v>111</v>
      </c>
      <c r="AH43">
        <v>833</v>
      </c>
      <c r="AI43">
        <v>899</v>
      </c>
      <c r="AJ43">
        <v>576</v>
      </c>
      <c r="AK43">
        <v>268</v>
      </c>
      <c r="AL43">
        <v>624</v>
      </c>
      <c r="AM43">
        <v>128</v>
      </c>
      <c r="AN43">
        <v>163</v>
      </c>
      <c r="AO43">
        <v>257</v>
      </c>
    </row>
    <row r="44" spans="11:41" ht="15" customHeight="1" x14ac:dyDescent="0.25">
      <c r="K44">
        <v>788</v>
      </c>
      <c r="L44">
        <v>606</v>
      </c>
      <c r="M44">
        <v>453</v>
      </c>
      <c r="N44">
        <v>785</v>
      </c>
      <c r="O44">
        <v>993</v>
      </c>
      <c r="P44">
        <v>417</v>
      </c>
      <c r="Q44">
        <v>93</v>
      </c>
      <c r="R44">
        <v>134</v>
      </c>
      <c r="S44">
        <v>637</v>
      </c>
      <c r="T44">
        <v>504</v>
      </c>
      <c r="U44">
        <v>353</v>
      </c>
      <c r="V44">
        <v>771</v>
      </c>
      <c r="W44">
        <v>686</v>
      </c>
      <c r="X44">
        <v>653</v>
      </c>
      <c r="Y44">
        <v>721</v>
      </c>
      <c r="Z44">
        <v>543</v>
      </c>
      <c r="AA44">
        <v>199</v>
      </c>
      <c r="AB44">
        <v>211</v>
      </c>
      <c r="AC44">
        <v>322</v>
      </c>
      <c r="AD44">
        <v>829</v>
      </c>
      <c r="AE44">
        <v>285</v>
      </c>
      <c r="AF44">
        <v>970</v>
      </c>
      <c r="AG44">
        <v>633</v>
      </c>
      <c r="AH44">
        <v>816</v>
      </c>
      <c r="AI44">
        <v>202</v>
      </c>
      <c r="AJ44">
        <v>308</v>
      </c>
      <c r="AK44">
        <v>548</v>
      </c>
      <c r="AL44">
        <v>601</v>
      </c>
      <c r="AM44">
        <v>445</v>
      </c>
      <c r="AN44">
        <v>167</v>
      </c>
      <c r="AO44">
        <v>889</v>
      </c>
    </row>
    <row r="45" spans="11:41" ht="15" customHeight="1" x14ac:dyDescent="0.25">
      <c r="K45">
        <v>831</v>
      </c>
      <c r="L45">
        <v>226</v>
      </c>
      <c r="M45">
        <v>855</v>
      </c>
      <c r="N45">
        <v>878</v>
      </c>
      <c r="O45">
        <v>540</v>
      </c>
      <c r="P45">
        <v>328</v>
      </c>
      <c r="Q45">
        <v>790</v>
      </c>
      <c r="R45">
        <v>548</v>
      </c>
      <c r="S45">
        <v>256</v>
      </c>
      <c r="T45">
        <v>906</v>
      </c>
      <c r="U45">
        <v>787</v>
      </c>
      <c r="V45">
        <v>821</v>
      </c>
      <c r="W45">
        <v>223</v>
      </c>
      <c r="X45">
        <v>816</v>
      </c>
      <c r="Y45">
        <v>539</v>
      </c>
      <c r="Z45">
        <v>760</v>
      </c>
      <c r="AA45">
        <v>260</v>
      </c>
      <c r="AB45">
        <v>321</v>
      </c>
      <c r="AC45">
        <v>703</v>
      </c>
      <c r="AD45">
        <v>336</v>
      </c>
      <c r="AE45">
        <v>484</v>
      </c>
      <c r="AF45">
        <v>602</v>
      </c>
      <c r="AG45">
        <v>932</v>
      </c>
      <c r="AH45">
        <v>654</v>
      </c>
      <c r="AI45">
        <v>342</v>
      </c>
      <c r="AJ45">
        <v>773</v>
      </c>
      <c r="AK45">
        <v>214</v>
      </c>
      <c r="AL45">
        <v>374</v>
      </c>
      <c r="AM45">
        <v>481</v>
      </c>
      <c r="AN45">
        <v>631</v>
      </c>
      <c r="AO45">
        <v>646</v>
      </c>
    </row>
    <row r="46" spans="11:41" ht="15" customHeight="1" x14ac:dyDescent="0.25">
      <c r="K46">
        <v>192</v>
      </c>
      <c r="L46">
        <v>673</v>
      </c>
      <c r="M46">
        <v>660</v>
      </c>
      <c r="N46">
        <v>515</v>
      </c>
      <c r="O46">
        <v>56</v>
      </c>
      <c r="P46">
        <v>688</v>
      </c>
      <c r="Q46">
        <v>781</v>
      </c>
      <c r="R46">
        <v>483</v>
      </c>
      <c r="S46">
        <v>646</v>
      </c>
      <c r="T46">
        <v>491</v>
      </c>
      <c r="U46">
        <v>645</v>
      </c>
      <c r="V46">
        <v>737</v>
      </c>
      <c r="W46">
        <v>231</v>
      </c>
      <c r="X46">
        <v>52</v>
      </c>
      <c r="Y46">
        <v>272</v>
      </c>
      <c r="Z46">
        <v>528</v>
      </c>
      <c r="AA46">
        <v>791</v>
      </c>
      <c r="AB46">
        <v>738</v>
      </c>
      <c r="AC46">
        <v>856</v>
      </c>
      <c r="AD46">
        <v>303</v>
      </c>
      <c r="AE46">
        <v>903</v>
      </c>
      <c r="AF46">
        <v>232</v>
      </c>
      <c r="AG46">
        <v>562</v>
      </c>
      <c r="AH46">
        <v>270</v>
      </c>
      <c r="AI46">
        <v>254</v>
      </c>
      <c r="AJ46">
        <v>335</v>
      </c>
      <c r="AK46">
        <v>627</v>
      </c>
      <c r="AL46">
        <v>998</v>
      </c>
      <c r="AM46">
        <v>870</v>
      </c>
      <c r="AN46">
        <v>178</v>
      </c>
      <c r="AO46">
        <v>928</v>
      </c>
    </row>
    <row r="47" spans="11:41" ht="15" customHeight="1" x14ac:dyDescent="0.25">
      <c r="K47">
        <v>839</v>
      </c>
      <c r="L47">
        <v>470</v>
      </c>
      <c r="M47">
        <v>172</v>
      </c>
      <c r="N47">
        <v>282</v>
      </c>
      <c r="O47">
        <v>946</v>
      </c>
      <c r="P47">
        <v>91</v>
      </c>
      <c r="Q47">
        <v>924</v>
      </c>
      <c r="R47">
        <v>797</v>
      </c>
      <c r="S47">
        <v>963</v>
      </c>
      <c r="T47">
        <v>782</v>
      </c>
      <c r="U47">
        <v>192</v>
      </c>
      <c r="V47">
        <v>374</v>
      </c>
      <c r="W47">
        <v>844</v>
      </c>
      <c r="X47">
        <v>893</v>
      </c>
      <c r="Y47">
        <v>95</v>
      </c>
      <c r="Z47">
        <v>457</v>
      </c>
      <c r="AA47">
        <v>919</v>
      </c>
      <c r="AB47">
        <v>707</v>
      </c>
      <c r="AC47">
        <v>373</v>
      </c>
      <c r="AD47">
        <v>886</v>
      </c>
      <c r="AE47">
        <v>517</v>
      </c>
      <c r="AF47">
        <v>942</v>
      </c>
      <c r="AG47">
        <v>536</v>
      </c>
      <c r="AH47">
        <v>530</v>
      </c>
      <c r="AI47">
        <v>324</v>
      </c>
      <c r="AJ47">
        <v>867</v>
      </c>
      <c r="AK47">
        <v>908</v>
      </c>
      <c r="AL47">
        <v>853</v>
      </c>
      <c r="AM47">
        <v>148</v>
      </c>
      <c r="AN47">
        <v>865</v>
      </c>
      <c r="AO47">
        <v>720</v>
      </c>
    </row>
    <row r="48" spans="11:41" ht="15" customHeight="1" x14ac:dyDescent="0.25">
      <c r="K48">
        <v>557</v>
      </c>
      <c r="L48">
        <v>646</v>
      </c>
      <c r="M48">
        <v>169</v>
      </c>
      <c r="N48">
        <v>125</v>
      </c>
      <c r="O48">
        <v>925</v>
      </c>
      <c r="P48">
        <v>669</v>
      </c>
      <c r="Q48">
        <v>882</v>
      </c>
      <c r="R48">
        <v>572</v>
      </c>
      <c r="S48">
        <v>697</v>
      </c>
      <c r="T48">
        <v>484</v>
      </c>
      <c r="U48">
        <v>461</v>
      </c>
      <c r="V48">
        <v>425</v>
      </c>
      <c r="W48">
        <v>926</v>
      </c>
      <c r="X48">
        <v>557</v>
      </c>
      <c r="Y48">
        <v>69</v>
      </c>
      <c r="Z48">
        <v>732</v>
      </c>
      <c r="AA48">
        <v>677</v>
      </c>
      <c r="AB48">
        <v>421</v>
      </c>
      <c r="AC48">
        <v>282</v>
      </c>
      <c r="AD48">
        <v>623</v>
      </c>
      <c r="AE48">
        <v>892</v>
      </c>
      <c r="AF48">
        <v>358</v>
      </c>
      <c r="AG48">
        <v>444</v>
      </c>
      <c r="AH48">
        <v>71</v>
      </c>
      <c r="AI48">
        <v>885</v>
      </c>
      <c r="AJ48">
        <v>747</v>
      </c>
      <c r="AK48">
        <v>110</v>
      </c>
      <c r="AL48">
        <v>831</v>
      </c>
      <c r="AM48">
        <v>147</v>
      </c>
      <c r="AN48">
        <v>342</v>
      </c>
      <c r="AO48">
        <v>869</v>
      </c>
    </row>
    <row r="49" spans="11:41" ht="15" customHeight="1" x14ac:dyDescent="0.25">
      <c r="K49">
        <v>510</v>
      </c>
      <c r="L49">
        <v>421</v>
      </c>
      <c r="M49">
        <v>196</v>
      </c>
      <c r="N49">
        <v>692</v>
      </c>
      <c r="O49">
        <v>887</v>
      </c>
      <c r="P49">
        <v>402</v>
      </c>
      <c r="Q49">
        <v>648</v>
      </c>
      <c r="R49">
        <v>699</v>
      </c>
      <c r="S49">
        <v>474</v>
      </c>
      <c r="T49">
        <v>267</v>
      </c>
      <c r="U49">
        <v>531</v>
      </c>
      <c r="V49">
        <v>586</v>
      </c>
      <c r="W49">
        <v>484</v>
      </c>
      <c r="X49">
        <v>448</v>
      </c>
      <c r="Y49">
        <v>892</v>
      </c>
      <c r="Z49">
        <v>89</v>
      </c>
      <c r="AA49">
        <v>972</v>
      </c>
      <c r="AB49">
        <v>975</v>
      </c>
      <c r="AC49">
        <v>994</v>
      </c>
      <c r="AD49">
        <v>435</v>
      </c>
      <c r="AE49">
        <v>835</v>
      </c>
      <c r="AF49">
        <v>486</v>
      </c>
      <c r="AG49">
        <v>886</v>
      </c>
      <c r="AH49">
        <v>126</v>
      </c>
      <c r="AI49">
        <v>878</v>
      </c>
      <c r="AJ49">
        <v>242</v>
      </c>
      <c r="AK49">
        <v>838</v>
      </c>
      <c r="AL49">
        <v>700</v>
      </c>
      <c r="AM49">
        <v>533</v>
      </c>
      <c r="AN49">
        <v>877</v>
      </c>
      <c r="AO49">
        <v>905</v>
      </c>
    </row>
    <row r="50" spans="11:41" ht="15" customHeight="1" x14ac:dyDescent="0.25">
      <c r="K50">
        <v>649</v>
      </c>
      <c r="L50">
        <v>803</v>
      </c>
      <c r="M50">
        <v>642</v>
      </c>
      <c r="N50">
        <v>918</v>
      </c>
      <c r="O50">
        <v>125</v>
      </c>
      <c r="P50">
        <v>633</v>
      </c>
      <c r="Q50">
        <v>115</v>
      </c>
      <c r="R50">
        <v>756</v>
      </c>
      <c r="S50">
        <v>370</v>
      </c>
      <c r="T50">
        <v>607</v>
      </c>
      <c r="U50">
        <v>381</v>
      </c>
      <c r="V50">
        <v>183</v>
      </c>
      <c r="W50">
        <v>254</v>
      </c>
      <c r="X50">
        <v>709</v>
      </c>
      <c r="Y50">
        <v>958</v>
      </c>
      <c r="Z50">
        <v>155</v>
      </c>
      <c r="AA50">
        <v>735</v>
      </c>
      <c r="AB50">
        <v>758</v>
      </c>
      <c r="AC50">
        <v>480</v>
      </c>
      <c r="AD50">
        <v>554</v>
      </c>
      <c r="AE50">
        <v>828</v>
      </c>
      <c r="AF50">
        <v>987</v>
      </c>
      <c r="AG50">
        <v>923</v>
      </c>
      <c r="AH50">
        <v>113</v>
      </c>
      <c r="AI50">
        <v>141</v>
      </c>
      <c r="AJ50">
        <v>348</v>
      </c>
      <c r="AK50">
        <v>252</v>
      </c>
      <c r="AL50">
        <v>367</v>
      </c>
      <c r="AM50">
        <v>375</v>
      </c>
      <c r="AN50">
        <v>945</v>
      </c>
      <c r="AO50">
        <v>741</v>
      </c>
    </row>
    <row r="51" spans="11:41" ht="15" customHeight="1" x14ac:dyDescent="0.25">
      <c r="K51">
        <v>275</v>
      </c>
      <c r="L51">
        <v>60</v>
      </c>
      <c r="M51">
        <v>194</v>
      </c>
      <c r="N51">
        <v>265</v>
      </c>
      <c r="O51">
        <v>135</v>
      </c>
      <c r="P51">
        <v>873</v>
      </c>
      <c r="Q51">
        <v>133</v>
      </c>
      <c r="R51">
        <v>630</v>
      </c>
      <c r="S51">
        <v>301</v>
      </c>
      <c r="T51">
        <v>499</v>
      </c>
      <c r="U51">
        <v>313</v>
      </c>
      <c r="V51">
        <v>1000</v>
      </c>
      <c r="W51">
        <v>544</v>
      </c>
      <c r="X51">
        <v>97</v>
      </c>
      <c r="Y51">
        <v>866</v>
      </c>
      <c r="Z51">
        <v>467</v>
      </c>
      <c r="AA51">
        <v>478</v>
      </c>
      <c r="AB51">
        <v>186</v>
      </c>
      <c r="AC51">
        <v>658</v>
      </c>
      <c r="AD51">
        <v>71</v>
      </c>
      <c r="AE51">
        <v>544</v>
      </c>
      <c r="AF51">
        <v>880</v>
      </c>
      <c r="AG51">
        <v>566</v>
      </c>
      <c r="AH51">
        <v>51</v>
      </c>
      <c r="AI51">
        <v>872</v>
      </c>
      <c r="AJ51">
        <v>991</v>
      </c>
      <c r="AK51">
        <v>908</v>
      </c>
      <c r="AL51">
        <v>420</v>
      </c>
      <c r="AM51">
        <v>867</v>
      </c>
      <c r="AN51">
        <v>178</v>
      </c>
      <c r="AO51">
        <v>867</v>
      </c>
    </row>
    <row r="52" spans="11:41" ht="15" customHeight="1" x14ac:dyDescent="0.25">
      <c r="K52">
        <v>423</v>
      </c>
      <c r="L52">
        <v>220</v>
      </c>
      <c r="M52">
        <v>620</v>
      </c>
      <c r="N52">
        <v>226</v>
      </c>
      <c r="O52">
        <v>544</v>
      </c>
      <c r="P52">
        <v>82</v>
      </c>
      <c r="Q52">
        <v>845</v>
      </c>
      <c r="R52">
        <v>583</v>
      </c>
      <c r="S52">
        <v>375</v>
      </c>
      <c r="T52">
        <v>526</v>
      </c>
      <c r="U52">
        <v>159</v>
      </c>
      <c r="V52">
        <v>871</v>
      </c>
      <c r="W52">
        <v>572</v>
      </c>
      <c r="X52">
        <v>113</v>
      </c>
      <c r="Y52">
        <v>562</v>
      </c>
      <c r="Z52">
        <v>264</v>
      </c>
      <c r="AA52">
        <v>839</v>
      </c>
      <c r="AB52">
        <v>531</v>
      </c>
      <c r="AC52">
        <v>800</v>
      </c>
      <c r="AD52">
        <v>835</v>
      </c>
      <c r="AE52">
        <v>705</v>
      </c>
      <c r="AF52">
        <v>612</v>
      </c>
      <c r="AG52">
        <v>967</v>
      </c>
      <c r="AH52">
        <v>893</v>
      </c>
      <c r="AI52">
        <v>522</v>
      </c>
      <c r="AJ52">
        <v>821</v>
      </c>
      <c r="AK52">
        <v>595</v>
      </c>
      <c r="AL52">
        <v>318</v>
      </c>
      <c r="AM52">
        <v>601</v>
      </c>
      <c r="AN52">
        <v>592</v>
      </c>
      <c r="AO52">
        <v>190</v>
      </c>
    </row>
    <row r="53" spans="11:41" ht="15" customHeight="1" x14ac:dyDescent="0.25">
      <c r="K53">
        <v>884</v>
      </c>
      <c r="L53">
        <v>524</v>
      </c>
      <c r="M53">
        <v>264</v>
      </c>
      <c r="N53">
        <v>501</v>
      </c>
      <c r="O53">
        <v>53</v>
      </c>
      <c r="P53">
        <v>887</v>
      </c>
      <c r="Q53">
        <v>537</v>
      </c>
      <c r="R53">
        <v>648</v>
      </c>
      <c r="S53">
        <v>713</v>
      </c>
      <c r="T53">
        <v>284</v>
      </c>
      <c r="U53">
        <v>54</v>
      </c>
      <c r="V53">
        <v>991</v>
      </c>
      <c r="W53">
        <v>783</v>
      </c>
      <c r="X53">
        <v>294</v>
      </c>
      <c r="Y53">
        <v>493</v>
      </c>
      <c r="Z53">
        <v>525</v>
      </c>
      <c r="AA53">
        <v>201</v>
      </c>
      <c r="AB53">
        <v>882</v>
      </c>
      <c r="AC53">
        <v>190</v>
      </c>
      <c r="AD53">
        <v>613</v>
      </c>
      <c r="AE53">
        <v>823</v>
      </c>
      <c r="AF53">
        <v>300</v>
      </c>
      <c r="AG53">
        <v>760</v>
      </c>
      <c r="AH53">
        <v>285</v>
      </c>
      <c r="AI53">
        <v>215</v>
      </c>
      <c r="AJ53">
        <v>456</v>
      </c>
      <c r="AK53">
        <v>973</v>
      </c>
      <c r="AL53">
        <v>645</v>
      </c>
      <c r="AM53">
        <v>621</v>
      </c>
      <c r="AN53">
        <v>980</v>
      </c>
      <c r="AO53">
        <v>940</v>
      </c>
    </row>
    <row r="54" spans="11:41" ht="15" customHeight="1" x14ac:dyDescent="0.25">
      <c r="K54">
        <v>465</v>
      </c>
      <c r="L54">
        <v>559</v>
      </c>
      <c r="M54">
        <v>404</v>
      </c>
      <c r="N54">
        <v>571</v>
      </c>
      <c r="O54">
        <v>697</v>
      </c>
      <c r="P54">
        <v>504</v>
      </c>
      <c r="Q54">
        <v>710</v>
      </c>
      <c r="R54">
        <v>113</v>
      </c>
      <c r="S54">
        <v>613</v>
      </c>
      <c r="T54">
        <v>945</v>
      </c>
      <c r="U54">
        <v>251</v>
      </c>
      <c r="V54">
        <v>211</v>
      </c>
      <c r="W54">
        <v>480</v>
      </c>
      <c r="X54">
        <v>214</v>
      </c>
      <c r="Y54">
        <v>972</v>
      </c>
      <c r="Z54">
        <v>651</v>
      </c>
      <c r="AA54">
        <v>123</v>
      </c>
      <c r="AB54">
        <v>412</v>
      </c>
      <c r="AC54">
        <v>445</v>
      </c>
      <c r="AD54">
        <v>786</v>
      </c>
      <c r="AE54">
        <v>603</v>
      </c>
      <c r="AF54">
        <v>944</v>
      </c>
      <c r="AG54">
        <v>628</v>
      </c>
      <c r="AH54">
        <v>520</v>
      </c>
      <c r="AI54">
        <v>256</v>
      </c>
      <c r="AJ54">
        <v>234</v>
      </c>
      <c r="AK54">
        <v>458</v>
      </c>
      <c r="AL54">
        <v>832</v>
      </c>
      <c r="AM54">
        <v>425</v>
      </c>
      <c r="AN54">
        <v>802</v>
      </c>
      <c r="AO54">
        <v>206</v>
      </c>
    </row>
    <row r="55" spans="11:41" ht="15" customHeight="1" x14ac:dyDescent="0.25">
      <c r="K55">
        <v>459</v>
      </c>
      <c r="L55">
        <v>379</v>
      </c>
      <c r="M55">
        <v>758</v>
      </c>
      <c r="N55">
        <v>93</v>
      </c>
      <c r="O55">
        <v>316</v>
      </c>
      <c r="P55">
        <v>935</v>
      </c>
      <c r="Q55">
        <v>442</v>
      </c>
      <c r="R55">
        <v>527</v>
      </c>
      <c r="S55">
        <v>195</v>
      </c>
      <c r="T55">
        <v>73</v>
      </c>
      <c r="U55">
        <v>159</v>
      </c>
      <c r="V55">
        <v>370</v>
      </c>
      <c r="W55">
        <v>103</v>
      </c>
      <c r="X55">
        <v>808</v>
      </c>
      <c r="Y55">
        <v>134</v>
      </c>
      <c r="Z55">
        <v>945</v>
      </c>
      <c r="AA55">
        <v>701</v>
      </c>
      <c r="AB55">
        <v>600</v>
      </c>
      <c r="AC55">
        <v>896</v>
      </c>
      <c r="AD55">
        <v>749</v>
      </c>
      <c r="AE55">
        <v>382</v>
      </c>
      <c r="AF55">
        <v>552</v>
      </c>
      <c r="AG55">
        <v>998</v>
      </c>
      <c r="AH55">
        <v>950</v>
      </c>
      <c r="AI55">
        <v>201</v>
      </c>
      <c r="AJ55">
        <v>577</v>
      </c>
      <c r="AK55">
        <v>64</v>
      </c>
      <c r="AL55">
        <v>699</v>
      </c>
      <c r="AM55">
        <v>539</v>
      </c>
      <c r="AN55">
        <v>677</v>
      </c>
      <c r="AO55">
        <v>656</v>
      </c>
    </row>
    <row r="56" spans="11:41" ht="15" customHeight="1" x14ac:dyDescent="0.25">
      <c r="K56">
        <v>884</v>
      </c>
      <c r="L56">
        <v>757</v>
      </c>
      <c r="M56">
        <v>197</v>
      </c>
      <c r="N56">
        <v>201</v>
      </c>
      <c r="O56">
        <v>960</v>
      </c>
      <c r="P56">
        <v>165</v>
      </c>
      <c r="Q56">
        <v>845</v>
      </c>
      <c r="R56">
        <v>497</v>
      </c>
      <c r="S56">
        <v>400</v>
      </c>
      <c r="T56">
        <v>427</v>
      </c>
      <c r="U56">
        <v>630</v>
      </c>
      <c r="V56">
        <v>969</v>
      </c>
      <c r="W56">
        <v>678</v>
      </c>
      <c r="X56">
        <v>892</v>
      </c>
      <c r="Y56">
        <v>582</v>
      </c>
      <c r="Z56">
        <v>781</v>
      </c>
      <c r="AA56">
        <v>741</v>
      </c>
      <c r="AB56">
        <v>123</v>
      </c>
      <c r="AC56">
        <v>254</v>
      </c>
      <c r="AD56">
        <v>484</v>
      </c>
      <c r="AE56">
        <v>470</v>
      </c>
      <c r="AF56">
        <v>799</v>
      </c>
      <c r="AG56">
        <v>142</v>
      </c>
      <c r="AH56">
        <v>733</v>
      </c>
      <c r="AI56">
        <v>928</v>
      </c>
      <c r="AJ56">
        <v>923</v>
      </c>
      <c r="AK56">
        <v>829</v>
      </c>
      <c r="AL56">
        <v>834</v>
      </c>
      <c r="AM56">
        <v>233</v>
      </c>
      <c r="AN56">
        <v>767</v>
      </c>
      <c r="AO56">
        <v>780</v>
      </c>
    </row>
    <row r="57" spans="11:41" ht="15" customHeight="1" x14ac:dyDescent="0.25">
      <c r="K57">
        <v>378</v>
      </c>
      <c r="L57">
        <v>115</v>
      </c>
      <c r="M57">
        <v>303</v>
      </c>
      <c r="N57">
        <v>894</v>
      </c>
      <c r="O57">
        <v>469</v>
      </c>
      <c r="P57">
        <v>981</v>
      </c>
      <c r="Q57">
        <v>628</v>
      </c>
      <c r="R57">
        <v>805</v>
      </c>
      <c r="S57">
        <v>628</v>
      </c>
      <c r="T57">
        <v>526</v>
      </c>
      <c r="U57">
        <v>133</v>
      </c>
      <c r="V57">
        <v>436</v>
      </c>
      <c r="W57">
        <v>88</v>
      </c>
      <c r="X57">
        <v>884</v>
      </c>
      <c r="Y57">
        <v>132</v>
      </c>
      <c r="Z57">
        <v>826</v>
      </c>
      <c r="AA57">
        <v>306</v>
      </c>
      <c r="AB57">
        <v>447</v>
      </c>
      <c r="AC57">
        <v>647</v>
      </c>
      <c r="AD57">
        <v>659</v>
      </c>
      <c r="AE57">
        <v>705</v>
      </c>
      <c r="AF57">
        <v>519</v>
      </c>
      <c r="AG57">
        <v>495</v>
      </c>
      <c r="AH57">
        <v>532</v>
      </c>
      <c r="AI57">
        <v>210</v>
      </c>
      <c r="AJ57">
        <v>355</v>
      </c>
      <c r="AK57">
        <v>818</v>
      </c>
      <c r="AL57">
        <v>946</v>
      </c>
      <c r="AM57">
        <v>373</v>
      </c>
      <c r="AN57">
        <v>445</v>
      </c>
      <c r="AO57">
        <v>799</v>
      </c>
    </row>
    <row r="58" spans="11:41" ht="15" customHeight="1" x14ac:dyDescent="0.25">
      <c r="K58">
        <v>821</v>
      </c>
      <c r="L58">
        <v>647</v>
      </c>
      <c r="M58">
        <v>92</v>
      </c>
      <c r="N58">
        <v>850</v>
      </c>
      <c r="O58">
        <v>550</v>
      </c>
      <c r="P58">
        <v>390</v>
      </c>
      <c r="Q58">
        <v>413</v>
      </c>
      <c r="R58">
        <v>848</v>
      </c>
      <c r="S58">
        <v>616</v>
      </c>
      <c r="T58">
        <v>703</v>
      </c>
      <c r="U58">
        <v>962</v>
      </c>
      <c r="V58">
        <v>982</v>
      </c>
      <c r="W58">
        <v>725</v>
      </c>
      <c r="X58">
        <v>551</v>
      </c>
      <c r="Y58">
        <v>623</v>
      </c>
      <c r="Z58">
        <v>845</v>
      </c>
      <c r="AA58">
        <v>846</v>
      </c>
      <c r="AB58">
        <v>662</v>
      </c>
      <c r="AC58">
        <v>889</v>
      </c>
      <c r="AD58">
        <v>645</v>
      </c>
      <c r="AE58">
        <v>255</v>
      </c>
      <c r="AF58">
        <v>105</v>
      </c>
      <c r="AG58">
        <v>607</v>
      </c>
      <c r="AH58">
        <v>126</v>
      </c>
      <c r="AI58">
        <v>54</v>
      </c>
      <c r="AJ58">
        <v>591</v>
      </c>
      <c r="AK58">
        <v>766</v>
      </c>
      <c r="AL58">
        <v>895</v>
      </c>
      <c r="AM58">
        <v>174</v>
      </c>
      <c r="AN58">
        <v>744</v>
      </c>
      <c r="AO58">
        <v>146</v>
      </c>
    </row>
    <row r="59" spans="11:41" ht="15" customHeight="1" x14ac:dyDescent="0.25">
      <c r="K59">
        <v>362</v>
      </c>
      <c r="L59">
        <v>390</v>
      </c>
      <c r="M59">
        <v>855</v>
      </c>
      <c r="N59">
        <v>257</v>
      </c>
      <c r="O59">
        <v>887</v>
      </c>
      <c r="P59">
        <v>478</v>
      </c>
      <c r="Q59">
        <v>866</v>
      </c>
      <c r="R59">
        <v>199</v>
      </c>
      <c r="S59">
        <v>175</v>
      </c>
      <c r="T59">
        <v>855</v>
      </c>
      <c r="U59">
        <v>186</v>
      </c>
      <c r="V59">
        <v>52</v>
      </c>
      <c r="W59">
        <v>309</v>
      </c>
      <c r="X59">
        <v>89</v>
      </c>
      <c r="Y59">
        <v>447</v>
      </c>
      <c r="Z59">
        <v>514</v>
      </c>
      <c r="AA59">
        <v>306</v>
      </c>
      <c r="AB59">
        <v>397</v>
      </c>
      <c r="AC59">
        <v>647</v>
      </c>
      <c r="AD59">
        <v>118</v>
      </c>
      <c r="AE59">
        <v>714</v>
      </c>
      <c r="AF59">
        <v>418</v>
      </c>
      <c r="AG59">
        <v>354</v>
      </c>
      <c r="AH59">
        <v>351</v>
      </c>
      <c r="AI59">
        <v>423</v>
      </c>
      <c r="AJ59">
        <v>129</v>
      </c>
      <c r="AK59">
        <v>640</v>
      </c>
      <c r="AL59">
        <v>518</v>
      </c>
      <c r="AM59">
        <v>877</v>
      </c>
      <c r="AN59">
        <v>986</v>
      </c>
      <c r="AO59">
        <v>361</v>
      </c>
    </row>
    <row r="60" spans="11:41" ht="15" customHeight="1" x14ac:dyDescent="0.25">
      <c r="K60">
        <v>779</v>
      </c>
      <c r="L60">
        <v>610</v>
      </c>
      <c r="M60">
        <v>281</v>
      </c>
      <c r="N60">
        <v>679</v>
      </c>
      <c r="O60">
        <v>660</v>
      </c>
      <c r="P60">
        <v>627</v>
      </c>
      <c r="Q60">
        <v>610</v>
      </c>
      <c r="R60">
        <v>298</v>
      </c>
      <c r="S60">
        <v>978</v>
      </c>
      <c r="T60">
        <v>809</v>
      </c>
      <c r="U60">
        <v>878</v>
      </c>
      <c r="V60">
        <v>92</v>
      </c>
      <c r="W60">
        <v>642</v>
      </c>
      <c r="X60">
        <v>276</v>
      </c>
      <c r="Y60">
        <v>444</v>
      </c>
      <c r="Z60">
        <v>812</v>
      </c>
      <c r="AA60">
        <v>467</v>
      </c>
      <c r="AB60">
        <v>590</v>
      </c>
      <c r="AC60">
        <v>963</v>
      </c>
      <c r="AD60">
        <v>687</v>
      </c>
      <c r="AE60">
        <v>411</v>
      </c>
      <c r="AF60">
        <v>528</v>
      </c>
      <c r="AG60">
        <v>78</v>
      </c>
      <c r="AH60">
        <v>782</v>
      </c>
      <c r="AI60">
        <v>877</v>
      </c>
      <c r="AJ60">
        <v>277</v>
      </c>
      <c r="AK60">
        <v>361</v>
      </c>
      <c r="AL60">
        <v>114</v>
      </c>
      <c r="AM60">
        <v>490</v>
      </c>
      <c r="AN60">
        <v>538</v>
      </c>
      <c r="AO60">
        <v>771</v>
      </c>
    </row>
    <row r="61" spans="11:41" ht="15" customHeight="1" x14ac:dyDescent="0.25">
      <c r="K61">
        <v>311</v>
      </c>
      <c r="L61">
        <v>825</v>
      </c>
      <c r="M61">
        <v>566</v>
      </c>
      <c r="N61">
        <v>772</v>
      </c>
      <c r="O61">
        <v>750</v>
      </c>
      <c r="P61">
        <v>726</v>
      </c>
      <c r="Q61">
        <v>777</v>
      </c>
      <c r="R61">
        <v>281</v>
      </c>
      <c r="S61">
        <v>760</v>
      </c>
      <c r="T61">
        <v>650</v>
      </c>
      <c r="U61">
        <v>695</v>
      </c>
      <c r="V61">
        <v>823</v>
      </c>
      <c r="W61">
        <v>655</v>
      </c>
      <c r="X61">
        <v>992</v>
      </c>
      <c r="Y61">
        <v>152</v>
      </c>
      <c r="Z61">
        <v>712</v>
      </c>
      <c r="AA61">
        <v>687</v>
      </c>
      <c r="AB61">
        <v>399</v>
      </c>
      <c r="AC61">
        <v>284</v>
      </c>
      <c r="AD61">
        <v>141</v>
      </c>
      <c r="AE61">
        <v>69</v>
      </c>
      <c r="AF61">
        <v>649</v>
      </c>
      <c r="AG61">
        <v>158</v>
      </c>
      <c r="AH61">
        <v>446</v>
      </c>
      <c r="AI61">
        <v>164</v>
      </c>
      <c r="AJ61">
        <v>502</v>
      </c>
      <c r="AK61">
        <v>327</v>
      </c>
      <c r="AL61">
        <v>808</v>
      </c>
      <c r="AM61">
        <v>183</v>
      </c>
      <c r="AN61">
        <v>855</v>
      </c>
      <c r="AO61">
        <v>82</v>
      </c>
    </row>
    <row r="62" spans="11:41" ht="15" customHeight="1" x14ac:dyDescent="0.25">
      <c r="K62">
        <v>731</v>
      </c>
      <c r="L62">
        <v>91</v>
      </c>
      <c r="M62">
        <v>53</v>
      </c>
      <c r="N62">
        <v>203</v>
      </c>
      <c r="O62">
        <v>428</v>
      </c>
      <c r="P62">
        <v>411</v>
      </c>
      <c r="Q62">
        <v>630</v>
      </c>
      <c r="R62">
        <v>196</v>
      </c>
      <c r="S62">
        <v>766</v>
      </c>
      <c r="T62">
        <v>587</v>
      </c>
      <c r="U62">
        <v>199</v>
      </c>
      <c r="V62">
        <v>849</v>
      </c>
      <c r="W62">
        <v>980</v>
      </c>
      <c r="X62">
        <v>868</v>
      </c>
      <c r="Y62">
        <v>135</v>
      </c>
      <c r="Z62">
        <v>447</v>
      </c>
      <c r="AA62">
        <v>484</v>
      </c>
      <c r="AB62">
        <v>670</v>
      </c>
      <c r="AC62">
        <v>81</v>
      </c>
      <c r="AD62">
        <v>630</v>
      </c>
      <c r="AE62">
        <v>579</v>
      </c>
      <c r="AF62">
        <v>412</v>
      </c>
      <c r="AG62">
        <v>970</v>
      </c>
      <c r="AH62">
        <v>132</v>
      </c>
      <c r="AI62">
        <v>646</v>
      </c>
      <c r="AJ62">
        <v>115</v>
      </c>
      <c r="AK62">
        <v>88</v>
      </c>
      <c r="AL62">
        <v>468</v>
      </c>
      <c r="AM62">
        <v>417</v>
      </c>
      <c r="AN62">
        <v>781</v>
      </c>
      <c r="AO62">
        <v>403</v>
      </c>
    </row>
    <row r="63" spans="11:41" ht="15" customHeight="1" x14ac:dyDescent="0.25">
      <c r="K63">
        <v>136</v>
      </c>
      <c r="L63">
        <v>96</v>
      </c>
      <c r="M63">
        <v>278</v>
      </c>
      <c r="N63">
        <v>611</v>
      </c>
      <c r="O63">
        <v>548</v>
      </c>
      <c r="P63">
        <v>472</v>
      </c>
      <c r="Q63">
        <v>750</v>
      </c>
      <c r="R63">
        <v>315</v>
      </c>
      <c r="S63">
        <v>377</v>
      </c>
      <c r="T63">
        <v>874</v>
      </c>
      <c r="U63">
        <v>396</v>
      </c>
      <c r="V63">
        <v>473</v>
      </c>
      <c r="W63">
        <v>486</v>
      </c>
      <c r="X63">
        <v>964</v>
      </c>
      <c r="Y63">
        <v>978</v>
      </c>
      <c r="Z63">
        <v>383</v>
      </c>
      <c r="AA63">
        <v>758</v>
      </c>
      <c r="AB63">
        <v>400</v>
      </c>
      <c r="AC63">
        <v>633</v>
      </c>
      <c r="AD63">
        <v>619</v>
      </c>
      <c r="AE63">
        <v>313</v>
      </c>
      <c r="AF63">
        <v>847</v>
      </c>
      <c r="AG63">
        <v>940</v>
      </c>
      <c r="AH63">
        <v>217</v>
      </c>
      <c r="AI63">
        <v>377</v>
      </c>
      <c r="AJ63">
        <v>864</v>
      </c>
      <c r="AK63">
        <v>527</v>
      </c>
      <c r="AL63">
        <v>532</v>
      </c>
      <c r="AM63">
        <v>987</v>
      </c>
      <c r="AN63">
        <v>101</v>
      </c>
      <c r="AO63">
        <v>919</v>
      </c>
    </row>
    <row r="64" spans="11:41" ht="15" customHeight="1" x14ac:dyDescent="0.25">
      <c r="K64">
        <v>298</v>
      </c>
      <c r="L64">
        <v>747</v>
      </c>
      <c r="M64">
        <v>770</v>
      </c>
      <c r="N64">
        <v>616</v>
      </c>
      <c r="O64">
        <v>189</v>
      </c>
      <c r="P64">
        <v>108</v>
      </c>
      <c r="Q64">
        <v>925</v>
      </c>
      <c r="R64">
        <v>709</v>
      </c>
      <c r="S64">
        <v>296</v>
      </c>
      <c r="T64">
        <v>927</v>
      </c>
      <c r="U64">
        <v>599</v>
      </c>
      <c r="V64">
        <v>880</v>
      </c>
      <c r="W64">
        <v>312</v>
      </c>
      <c r="X64">
        <v>384</v>
      </c>
      <c r="Y64">
        <v>426</v>
      </c>
      <c r="Z64">
        <v>733</v>
      </c>
      <c r="AA64">
        <v>575</v>
      </c>
      <c r="AB64">
        <v>541</v>
      </c>
      <c r="AC64">
        <v>585</v>
      </c>
      <c r="AD64">
        <v>623</v>
      </c>
      <c r="AE64">
        <v>521</v>
      </c>
      <c r="AF64">
        <v>445</v>
      </c>
      <c r="AG64">
        <v>592</v>
      </c>
      <c r="AH64">
        <v>586</v>
      </c>
      <c r="AI64">
        <v>422</v>
      </c>
      <c r="AJ64">
        <v>204</v>
      </c>
      <c r="AK64">
        <v>574</v>
      </c>
      <c r="AL64">
        <v>706</v>
      </c>
      <c r="AM64">
        <v>657</v>
      </c>
      <c r="AN64">
        <v>343</v>
      </c>
      <c r="AO64">
        <v>353</v>
      </c>
    </row>
    <row r="65" spans="2:41" ht="15" customHeight="1" x14ac:dyDescent="0.25">
      <c r="K65">
        <v>743</v>
      </c>
      <c r="L65">
        <v>354</v>
      </c>
      <c r="M65">
        <v>213</v>
      </c>
      <c r="N65">
        <v>435</v>
      </c>
      <c r="O65">
        <v>993</v>
      </c>
      <c r="P65">
        <v>465</v>
      </c>
      <c r="Q65">
        <v>502</v>
      </c>
      <c r="R65">
        <v>586</v>
      </c>
      <c r="S65">
        <v>581</v>
      </c>
      <c r="T65">
        <v>691</v>
      </c>
      <c r="U65">
        <v>368</v>
      </c>
      <c r="V65">
        <v>999</v>
      </c>
      <c r="W65">
        <v>800</v>
      </c>
      <c r="X65">
        <v>425</v>
      </c>
      <c r="Y65">
        <v>892</v>
      </c>
      <c r="Z65">
        <v>682</v>
      </c>
      <c r="AA65">
        <v>679</v>
      </c>
      <c r="AB65">
        <v>434</v>
      </c>
      <c r="AC65">
        <v>959</v>
      </c>
      <c r="AD65">
        <v>692</v>
      </c>
      <c r="AE65">
        <v>479</v>
      </c>
      <c r="AF65">
        <v>88</v>
      </c>
      <c r="AG65">
        <v>176</v>
      </c>
      <c r="AH65">
        <v>555</v>
      </c>
      <c r="AI65">
        <v>636</v>
      </c>
      <c r="AJ65">
        <v>256</v>
      </c>
      <c r="AK65">
        <v>140</v>
      </c>
      <c r="AL65">
        <v>587</v>
      </c>
      <c r="AM65">
        <v>218</v>
      </c>
      <c r="AN65">
        <v>321</v>
      </c>
      <c r="AO65">
        <v>669</v>
      </c>
    </row>
    <row r="66" spans="2:41" ht="15" customHeight="1" x14ac:dyDescent="0.25">
      <c r="K66">
        <v>457</v>
      </c>
      <c r="L66">
        <v>946</v>
      </c>
      <c r="M66">
        <v>369</v>
      </c>
      <c r="N66">
        <v>631</v>
      </c>
      <c r="O66">
        <v>578</v>
      </c>
      <c r="P66">
        <v>504</v>
      </c>
      <c r="Q66">
        <v>994</v>
      </c>
      <c r="R66">
        <v>438</v>
      </c>
      <c r="S66">
        <v>143</v>
      </c>
      <c r="T66">
        <v>390</v>
      </c>
      <c r="U66">
        <v>980</v>
      </c>
      <c r="V66">
        <v>755</v>
      </c>
      <c r="W66">
        <v>942</v>
      </c>
      <c r="X66">
        <v>828</v>
      </c>
      <c r="Y66">
        <v>782</v>
      </c>
      <c r="Z66">
        <v>838</v>
      </c>
      <c r="AA66">
        <v>329</v>
      </c>
      <c r="AB66">
        <v>451</v>
      </c>
      <c r="AC66">
        <v>254</v>
      </c>
      <c r="AD66">
        <v>854</v>
      </c>
      <c r="AE66">
        <v>429</v>
      </c>
      <c r="AF66">
        <v>956</v>
      </c>
      <c r="AG66">
        <v>436</v>
      </c>
      <c r="AH66">
        <v>849</v>
      </c>
      <c r="AI66">
        <v>482</v>
      </c>
      <c r="AJ66">
        <v>769</v>
      </c>
      <c r="AK66">
        <v>464</v>
      </c>
      <c r="AL66">
        <v>682</v>
      </c>
      <c r="AM66">
        <v>293</v>
      </c>
      <c r="AN66">
        <v>508</v>
      </c>
      <c r="AO66">
        <v>333</v>
      </c>
    </row>
    <row r="67" spans="2:41" ht="15" customHeight="1" x14ac:dyDescent="0.25">
      <c r="K67">
        <v>138</v>
      </c>
      <c r="L67">
        <v>121</v>
      </c>
      <c r="M67">
        <v>707</v>
      </c>
      <c r="N67">
        <v>741</v>
      </c>
      <c r="O67">
        <v>732</v>
      </c>
      <c r="P67">
        <v>305</v>
      </c>
      <c r="Q67">
        <v>258</v>
      </c>
      <c r="R67">
        <v>167</v>
      </c>
      <c r="S67">
        <v>941</v>
      </c>
      <c r="T67">
        <v>522</v>
      </c>
      <c r="U67">
        <v>629</v>
      </c>
      <c r="V67">
        <v>206</v>
      </c>
      <c r="W67">
        <v>364</v>
      </c>
      <c r="X67">
        <v>373</v>
      </c>
      <c r="Y67">
        <v>313</v>
      </c>
      <c r="Z67">
        <v>126</v>
      </c>
      <c r="AA67">
        <v>329</v>
      </c>
      <c r="AB67">
        <v>324</v>
      </c>
      <c r="AC67">
        <v>535</v>
      </c>
      <c r="AD67">
        <v>703</v>
      </c>
      <c r="AE67">
        <v>787</v>
      </c>
      <c r="AF67">
        <v>605</v>
      </c>
      <c r="AG67">
        <v>671</v>
      </c>
      <c r="AH67">
        <v>172</v>
      </c>
      <c r="AI67">
        <v>517</v>
      </c>
      <c r="AJ67">
        <v>785</v>
      </c>
      <c r="AK67">
        <v>450</v>
      </c>
      <c r="AL67">
        <v>914</v>
      </c>
      <c r="AM67">
        <v>480</v>
      </c>
      <c r="AN67">
        <v>610</v>
      </c>
      <c r="AO67">
        <v>695</v>
      </c>
    </row>
    <row r="68" spans="2:41" ht="15" customHeight="1" x14ac:dyDescent="0.25">
      <c r="K68">
        <v>928</v>
      </c>
      <c r="L68">
        <v>836</v>
      </c>
      <c r="M68">
        <v>943</v>
      </c>
      <c r="N68">
        <v>273</v>
      </c>
      <c r="O68">
        <v>625</v>
      </c>
      <c r="P68">
        <v>632</v>
      </c>
      <c r="Q68">
        <v>81</v>
      </c>
      <c r="R68">
        <v>656</v>
      </c>
      <c r="S68">
        <v>336</v>
      </c>
      <c r="T68">
        <v>603</v>
      </c>
      <c r="U68">
        <v>340</v>
      </c>
      <c r="V68">
        <v>999</v>
      </c>
      <c r="W68">
        <v>697</v>
      </c>
      <c r="X68">
        <v>247</v>
      </c>
      <c r="Y68">
        <v>981</v>
      </c>
      <c r="Z68">
        <v>421</v>
      </c>
      <c r="AA68">
        <v>854</v>
      </c>
      <c r="AB68">
        <v>949</v>
      </c>
      <c r="AC68">
        <v>65</v>
      </c>
      <c r="AD68">
        <v>544</v>
      </c>
      <c r="AE68">
        <v>788</v>
      </c>
      <c r="AF68">
        <v>960</v>
      </c>
      <c r="AG68">
        <v>202</v>
      </c>
      <c r="AH68">
        <v>748</v>
      </c>
      <c r="AI68">
        <v>51</v>
      </c>
      <c r="AJ68">
        <v>948</v>
      </c>
      <c r="AK68">
        <v>377</v>
      </c>
      <c r="AL68">
        <v>342</v>
      </c>
      <c r="AM68">
        <v>525</v>
      </c>
      <c r="AN68">
        <v>150</v>
      </c>
      <c r="AO68">
        <v>448</v>
      </c>
    </row>
    <row r="69" spans="2:41" ht="15" customHeight="1" x14ac:dyDescent="0.25">
      <c r="K69">
        <v>491</v>
      </c>
      <c r="L69">
        <v>608</v>
      </c>
      <c r="M69">
        <v>495</v>
      </c>
      <c r="N69">
        <v>557</v>
      </c>
      <c r="O69">
        <v>928</v>
      </c>
      <c r="P69">
        <v>390</v>
      </c>
      <c r="Q69">
        <v>214</v>
      </c>
      <c r="R69">
        <v>902</v>
      </c>
      <c r="S69">
        <v>727</v>
      </c>
      <c r="T69">
        <v>720</v>
      </c>
      <c r="U69">
        <v>907</v>
      </c>
      <c r="V69">
        <v>669</v>
      </c>
      <c r="W69">
        <v>734</v>
      </c>
      <c r="X69">
        <v>650</v>
      </c>
      <c r="Y69">
        <v>663</v>
      </c>
      <c r="Z69">
        <v>558</v>
      </c>
      <c r="AA69">
        <v>365</v>
      </c>
      <c r="AB69">
        <v>453</v>
      </c>
      <c r="AC69">
        <v>771</v>
      </c>
      <c r="AD69">
        <v>675</v>
      </c>
      <c r="AE69">
        <v>153</v>
      </c>
      <c r="AF69">
        <v>312</v>
      </c>
      <c r="AG69">
        <v>107</v>
      </c>
      <c r="AH69">
        <v>910</v>
      </c>
      <c r="AI69">
        <v>137</v>
      </c>
      <c r="AJ69">
        <v>961</v>
      </c>
      <c r="AK69">
        <v>885</v>
      </c>
      <c r="AL69">
        <v>453</v>
      </c>
      <c r="AM69">
        <v>693</v>
      </c>
      <c r="AN69">
        <v>381</v>
      </c>
      <c r="AO69">
        <v>101</v>
      </c>
    </row>
    <row r="70" spans="2:41" ht="15" customHeight="1" x14ac:dyDescent="0.25">
      <c r="K70">
        <v>186</v>
      </c>
      <c r="L70">
        <v>410</v>
      </c>
      <c r="M70">
        <v>809</v>
      </c>
      <c r="N70">
        <v>594</v>
      </c>
      <c r="O70">
        <v>588</v>
      </c>
      <c r="P70">
        <v>821</v>
      </c>
      <c r="Q70">
        <v>470</v>
      </c>
      <c r="R70">
        <v>796</v>
      </c>
      <c r="S70">
        <v>688</v>
      </c>
      <c r="T70">
        <v>270</v>
      </c>
      <c r="U70">
        <v>189</v>
      </c>
      <c r="V70">
        <v>757</v>
      </c>
      <c r="W70">
        <v>859</v>
      </c>
      <c r="X70">
        <v>268</v>
      </c>
      <c r="Y70">
        <v>144</v>
      </c>
      <c r="Z70">
        <v>446</v>
      </c>
      <c r="AA70">
        <v>134</v>
      </c>
      <c r="AB70">
        <v>879</v>
      </c>
      <c r="AC70">
        <v>784</v>
      </c>
      <c r="AD70">
        <v>871</v>
      </c>
      <c r="AE70">
        <v>891</v>
      </c>
      <c r="AF70">
        <v>556</v>
      </c>
      <c r="AG70">
        <v>808</v>
      </c>
      <c r="AH70">
        <v>268</v>
      </c>
      <c r="AI70">
        <v>262</v>
      </c>
      <c r="AJ70">
        <v>107</v>
      </c>
      <c r="AK70">
        <v>110</v>
      </c>
      <c r="AL70">
        <v>513</v>
      </c>
      <c r="AM70">
        <v>779</v>
      </c>
      <c r="AN70">
        <v>202</v>
      </c>
      <c r="AO70">
        <v>419</v>
      </c>
    </row>
    <row r="71" spans="2:41" ht="15" customHeight="1" x14ac:dyDescent="0.25">
      <c r="K71">
        <v>952</v>
      </c>
      <c r="L71">
        <v>740</v>
      </c>
      <c r="M71">
        <v>651</v>
      </c>
      <c r="N71">
        <v>413</v>
      </c>
      <c r="O71">
        <v>806</v>
      </c>
      <c r="P71">
        <v>870</v>
      </c>
      <c r="Q71">
        <v>566</v>
      </c>
      <c r="R71">
        <v>124</v>
      </c>
      <c r="S71">
        <v>567</v>
      </c>
      <c r="T71">
        <v>710</v>
      </c>
      <c r="U71">
        <v>891</v>
      </c>
      <c r="V71">
        <v>451</v>
      </c>
      <c r="W71">
        <v>285</v>
      </c>
      <c r="X71">
        <v>328</v>
      </c>
      <c r="Y71">
        <v>898</v>
      </c>
      <c r="Z71">
        <v>496</v>
      </c>
      <c r="AA71">
        <v>329</v>
      </c>
      <c r="AB71">
        <v>619</v>
      </c>
      <c r="AC71">
        <v>899</v>
      </c>
      <c r="AD71">
        <v>156</v>
      </c>
      <c r="AE71">
        <v>497</v>
      </c>
      <c r="AF71">
        <v>656</v>
      </c>
      <c r="AG71">
        <v>519</v>
      </c>
      <c r="AH71">
        <v>737</v>
      </c>
      <c r="AI71">
        <v>566</v>
      </c>
      <c r="AJ71">
        <v>859</v>
      </c>
      <c r="AK71">
        <v>53</v>
      </c>
      <c r="AL71">
        <v>684</v>
      </c>
      <c r="AM71">
        <v>257</v>
      </c>
      <c r="AN71">
        <v>988</v>
      </c>
      <c r="AO71">
        <v>886</v>
      </c>
    </row>
    <row r="72" spans="2:41" ht="15" customHeight="1" x14ac:dyDescent="0.25">
      <c r="K72">
        <v>347</v>
      </c>
      <c r="L72">
        <v>974</v>
      </c>
      <c r="M72">
        <v>348</v>
      </c>
      <c r="N72">
        <v>159</v>
      </c>
      <c r="O72">
        <v>808</v>
      </c>
      <c r="P72">
        <v>72</v>
      </c>
      <c r="Q72">
        <v>687</v>
      </c>
      <c r="R72">
        <v>612</v>
      </c>
      <c r="S72">
        <v>513</v>
      </c>
      <c r="T72">
        <v>210</v>
      </c>
      <c r="U72">
        <v>64</v>
      </c>
      <c r="V72">
        <v>641</v>
      </c>
      <c r="W72">
        <v>788</v>
      </c>
      <c r="X72">
        <v>230</v>
      </c>
      <c r="Y72">
        <v>54</v>
      </c>
      <c r="Z72">
        <v>270</v>
      </c>
      <c r="AA72">
        <v>343</v>
      </c>
      <c r="AB72">
        <v>164</v>
      </c>
      <c r="AC72">
        <v>152</v>
      </c>
      <c r="AD72">
        <v>995</v>
      </c>
      <c r="AE72">
        <v>619</v>
      </c>
      <c r="AF72">
        <v>138</v>
      </c>
      <c r="AG72">
        <v>149</v>
      </c>
      <c r="AH72">
        <v>84</v>
      </c>
      <c r="AI72">
        <v>398</v>
      </c>
      <c r="AJ72">
        <v>630</v>
      </c>
      <c r="AK72">
        <v>487</v>
      </c>
      <c r="AL72">
        <v>425</v>
      </c>
      <c r="AM72">
        <v>116</v>
      </c>
      <c r="AN72">
        <v>177</v>
      </c>
      <c r="AO72">
        <v>306</v>
      </c>
    </row>
    <row r="73" spans="2:41" ht="15" customHeight="1" x14ac:dyDescent="0.25">
      <c r="K73">
        <v>517</v>
      </c>
      <c r="L73">
        <v>239</v>
      </c>
      <c r="M73">
        <v>238</v>
      </c>
      <c r="N73">
        <v>840</v>
      </c>
      <c r="O73">
        <v>387</v>
      </c>
      <c r="P73">
        <v>463</v>
      </c>
      <c r="Q73">
        <v>703</v>
      </c>
      <c r="R73">
        <v>632</v>
      </c>
      <c r="S73">
        <v>577</v>
      </c>
      <c r="T73">
        <v>139</v>
      </c>
      <c r="U73">
        <v>368</v>
      </c>
      <c r="V73">
        <v>416</v>
      </c>
      <c r="W73">
        <v>111</v>
      </c>
      <c r="X73">
        <v>469</v>
      </c>
      <c r="Y73">
        <v>558</v>
      </c>
      <c r="Z73">
        <v>900</v>
      </c>
      <c r="AA73">
        <v>716</v>
      </c>
      <c r="AB73">
        <v>239</v>
      </c>
      <c r="AC73">
        <v>838</v>
      </c>
      <c r="AD73">
        <v>692</v>
      </c>
      <c r="AE73">
        <v>450</v>
      </c>
      <c r="AF73">
        <v>217</v>
      </c>
      <c r="AG73">
        <v>474</v>
      </c>
      <c r="AH73">
        <v>652</v>
      </c>
      <c r="AI73">
        <v>302</v>
      </c>
      <c r="AJ73">
        <v>202</v>
      </c>
      <c r="AK73">
        <v>425</v>
      </c>
      <c r="AL73">
        <v>160</v>
      </c>
      <c r="AM73">
        <v>572</v>
      </c>
      <c r="AN73">
        <v>885</v>
      </c>
      <c r="AO73">
        <v>421</v>
      </c>
    </row>
    <row r="74" spans="2:41" ht="15" customHeight="1" x14ac:dyDescent="0.25">
      <c r="K74">
        <v>944</v>
      </c>
      <c r="L74">
        <v>942</v>
      </c>
      <c r="M74">
        <v>856</v>
      </c>
      <c r="N74">
        <v>339</v>
      </c>
      <c r="O74">
        <v>462</v>
      </c>
      <c r="P74">
        <v>745</v>
      </c>
      <c r="Q74">
        <v>909</v>
      </c>
      <c r="R74">
        <v>275</v>
      </c>
      <c r="S74">
        <v>100</v>
      </c>
      <c r="T74">
        <v>85</v>
      </c>
      <c r="U74">
        <v>988</v>
      </c>
      <c r="V74">
        <v>576</v>
      </c>
      <c r="W74">
        <v>167</v>
      </c>
      <c r="X74">
        <v>91</v>
      </c>
      <c r="Y74">
        <v>312</v>
      </c>
      <c r="Z74">
        <v>63</v>
      </c>
      <c r="AA74">
        <v>416</v>
      </c>
      <c r="AB74">
        <v>107</v>
      </c>
      <c r="AC74">
        <v>283</v>
      </c>
      <c r="AD74">
        <v>452</v>
      </c>
      <c r="AE74">
        <v>930</v>
      </c>
      <c r="AF74">
        <v>395</v>
      </c>
      <c r="AG74">
        <v>809</v>
      </c>
      <c r="AH74">
        <v>632</v>
      </c>
      <c r="AI74">
        <v>656</v>
      </c>
      <c r="AJ74">
        <v>186</v>
      </c>
      <c r="AK74">
        <v>77</v>
      </c>
      <c r="AL74">
        <v>262</v>
      </c>
      <c r="AM74">
        <v>874</v>
      </c>
      <c r="AN74">
        <v>893</v>
      </c>
      <c r="AO74">
        <v>937</v>
      </c>
    </row>
    <row r="75" spans="2:41" ht="15" customHeight="1" x14ac:dyDescent="0.25">
      <c r="K75">
        <v>64</v>
      </c>
      <c r="L75">
        <v>245</v>
      </c>
      <c r="M75">
        <v>380</v>
      </c>
      <c r="N75">
        <v>923</v>
      </c>
      <c r="O75">
        <v>732</v>
      </c>
      <c r="P75">
        <v>532</v>
      </c>
      <c r="Q75">
        <v>473</v>
      </c>
      <c r="R75">
        <v>352</v>
      </c>
      <c r="S75">
        <v>424</v>
      </c>
      <c r="T75">
        <v>659</v>
      </c>
      <c r="U75">
        <v>254</v>
      </c>
      <c r="V75">
        <v>155</v>
      </c>
      <c r="W75">
        <v>785</v>
      </c>
      <c r="X75">
        <v>233</v>
      </c>
      <c r="Y75">
        <v>815</v>
      </c>
      <c r="Z75">
        <v>743</v>
      </c>
      <c r="AA75">
        <v>368</v>
      </c>
      <c r="AB75">
        <v>865</v>
      </c>
      <c r="AC75">
        <v>83</v>
      </c>
      <c r="AD75">
        <v>971</v>
      </c>
      <c r="AE75">
        <v>431</v>
      </c>
      <c r="AF75">
        <v>311</v>
      </c>
      <c r="AG75">
        <v>324</v>
      </c>
      <c r="AH75">
        <v>60</v>
      </c>
      <c r="AI75">
        <v>676</v>
      </c>
      <c r="AJ75">
        <v>629</v>
      </c>
      <c r="AK75">
        <v>894</v>
      </c>
      <c r="AL75">
        <v>667</v>
      </c>
      <c r="AM75">
        <v>472</v>
      </c>
      <c r="AN75">
        <v>120</v>
      </c>
      <c r="AO75">
        <v>476</v>
      </c>
    </row>
    <row r="76" spans="2:41" ht="15" customHeight="1" x14ac:dyDescent="0.25">
      <c r="K76">
        <v>955</v>
      </c>
      <c r="L76">
        <v>482</v>
      </c>
      <c r="M76">
        <v>459</v>
      </c>
      <c r="N76">
        <v>996</v>
      </c>
      <c r="O76">
        <v>686</v>
      </c>
      <c r="P76">
        <v>607</v>
      </c>
      <c r="Q76">
        <v>976</v>
      </c>
      <c r="R76">
        <v>928</v>
      </c>
      <c r="S76">
        <v>332</v>
      </c>
      <c r="T76">
        <v>771</v>
      </c>
      <c r="U76">
        <v>74</v>
      </c>
      <c r="V76">
        <v>348</v>
      </c>
      <c r="W76">
        <v>943</v>
      </c>
      <c r="X76">
        <v>816</v>
      </c>
      <c r="Y76">
        <v>620</v>
      </c>
      <c r="Z76">
        <v>410</v>
      </c>
      <c r="AA76">
        <v>320</v>
      </c>
      <c r="AB76">
        <v>964</v>
      </c>
      <c r="AC76">
        <v>806</v>
      </c>
      <c r="AD76">
        <v>300</v>
      </c>
      <c r="AE76">
        <v>724</v>
      </c>
      <c r="AF76">
        <v>790</v>
      </c>
      <c r="AG76">
        <v>752</v>
      </c>
      <c r="AH76">
        <v>234</v>
      </c>
      <c r="AI76">
        <v>633</v>
      </c>
      <c r="AJ76">
        <v>90</v>
      </c>
      <c r="AK76">
        <v>147</v>
      </c>
      <c r="AL76">
        <v>712</v>
      </c>
      <c r="AM76">
        <v>157</v>
      </c>
      <c r="AN76">
        <v>405</v>
      </c>
      <c r="AO76">
        <v>320</v>
      </c>
    </row>
    <row r="77" spans="2:41" ht="15" customHeight="1" x14ac:dyDescent="0.25">
      <c r="K77">
        <v>795</v>
      </c>
      <c r="L77">
        <v>205</v>
      </c>
      <c r="M77">
        <v>77</v>
      </c>
      <c r="N77">
        <v>994</v>
      </c>
      <c r="O77">
        <v>491</v>
      </c>
      <c r="P77">
        <v>849</v>
      </c>
      <c r="Q77">
        <v>207</v>
      </c>
      <c r="R77">
        <v>59</v>
      </c>
      <c r="S77">
        <v>698</v>
      </c>
      <c r="T77">
        <v>145</v>
      </c>
      <c r="U77">
        <v>207</v>
      </c>
      <c r="V77">
        <v>570</v>
      </c>
      <c r="W77">
        <v>69</v>
      </c>
      <c r="X77">
        <v>905</v>
      </c>
      <c r="Y77">
        <v>195</v>
      </c>
      <c r="Z77">
        <v>378</v>
      </c>
      <c r="AA77">
        <v>995</v>
      </c>
      <c r="AB77">
        <v>247</v>
      </c>
      <c r="AC77">
        <v>185</v>
      </c>
      <c r="AD77">
        <v>537</v>
      </c>
      <c r="AE77">
        <v>674</v>
      </c>
      <c r="AF77">
        <v>802</v>
      </c>
      <c r="AG77">
        <v>880</v>
      </c>
      <c r="AH77">
        <v>884</v>
      </c>
      <c r="AI77">
        <v>683</v>
      </c>
      <c r="AJ77">
        <v>523</v>
      </c>
      <c r="AK77">
        <v>996</v>
      </c>
      <c r="AL77">
        <v>232</v>
      </c>
      <c r="AM77">
        <v>238</v>
      </c>
      <c r="AN77">
        <v>833</v>
      </c>
      <c r="AO77">
        <v>854</v>
      </c>
    </row>
    <row r="78" spans="2:41" ht="15" customHeight="1" x14ac:dyDescent="0.25">
      <c r="B78" s="32"/>
      <c r="K78">
        <v>134</v>
      </c>
      <c r="L78">
        <v>937</v>
      </c>
      <c r="M78">
        <v>715</v>
      </c>
      <c r="N78">
        <v>807</v>
      </c>
      <c r="O78">
        <v>692</v>
      </c>
      <c r="P78">
        <v>835</v>
      </c>
      <c r="Q78">
        <v>817</v>
      </c>
      <c r="R78">
        <v>451</v>
      </c>
      <c r="S78">
        <v>882</v>
      </c>
      <c r="T78">
        <v>257</v>
      </c>
      <c r="U78">
        <v>982</v>
      </c>
      <c r="V78">
        <v>743</v>
      </c>
      <c r="W78">
        <v>292</v>
      </c>
      <c r="X78">
        <v>411</v>
      </c>
      <c r="Y78">
        <v>201</v>
      </c>
      <c r="Z78">
        <v>222</v>
      </c>
      <c r="AA78">
        <v>941</v>
      </c>
      <c r="AB78">
        <v>575</v>
      </c>
      <c r="AC78">
        <v>432</v>
      </c>
      <c r="AD78">
        <v>126</v>
      </c>
      <c r="AE78">
        <v>213</v>
      </c>
      <c r="AF78">
        <v>180</v>
      </c>
      <c r="AG78">
        <v>915</v>
      </c>
      <c r="AH78">
        <v>986</v>
      </c>
      <c r="AI78">
        <v>958</v>
      </c>
      <c r="AJ78">
        <v>650</v>
      </c>
      <c r="AK78">
        <v>280</v>
      </c>
      <c r="AL78">
        <v>533</v>
      </c>
      <c r="AM78">
        <v>575</v>
      </c>
      <c r="AN78">
        <v>994</v>
      </c>
      <c r="AO78">
        <v>795</v>
      </c>
    </row>
    <row r="79" spans="2:41" ht="15" customHeight="1" x14ac:dyDescent="0.25">
      <c r="K79">
        <v>321</v>
      </c>
      <c r="L79">
        <v>242</v>
      </c>
      <c r="M79">
        <v>184</v>
      </c>
      <c r="N79">
        <v>558</v>
      </c>
      <c r="O79">
        <v>977</v>
      </c>
      <c r="P79">
        <v>472</v>
      </c>
      <c r="Q79">
        <v>724</v>
      </c>
      <c r="R79">
        <v>984</v>
      </c>
      <c r="S79">
        <v>240</v>
      </c>
      <c r="T79">
        <v>509</v>
      </c>
      <c r="U79">
        <v>435</v>
      </c>
      <c r="V79">
        <v>792</v>
      </c>
      <c r="W79">
        <v>644</v>
      </c>
      <c r="X79">
        <v>894</v>
      </c>
      <c r="Y79">
        <v>491</v>
      </c>
      <c r="Z79">
        <v>962</v>
      </c>
      <c r="AA79">
        <v>139</v>
      </c>
      <c r="AB79">
        <v>891</v>
      </c>
      <c r="AC79">
        <v>66</v>
      </c>
      <c r="AD79">
        <v>309</v>
      </c>
      <c r="AE79">
        <v>412</v>
      </c>
      <c r="AF79">
        <v>517</v>
      </c>
      <c r="AG79">
        <v>610</v>
      </c>
      <c r="AH79">
        <v>730</v>
      </c>
      <c r="AI79">
        <v>800</v>
      </c>
      <c r="AJ79">
        <v>301</v>
      </c>
      <c r="AK79">
        <v>542</v>
      </c>
      <c r="AL79">
        <v>413</v>
      </c>
      <c r="AM79">
        <v>696</v>
      </c>
      <c r="AN79">
        <v>895</v>
      </c>
      <c r="AO79">
        <v>76</v>
      </c>
    </row>
    <row r="80" spans="2:41" ht="15" customHeight="1" x14ac:dyDescent="0.25">
      <c r="K80">
        <v>205</v>
      </c>
      <c r="L80">
        <v>902</v>
      </c>
      <c r="M80">
        <v>54</v>
      </c>
      <c r="N80">
        <v>255</v>
      </c>
      <c r="O80">
        <v>500</v>
      </c>
      <c r="P80">
        <v>220</v>
      </c>
      <c r="Q80">
        <v>205</v>
      </c>
      <c r="R80">
        <v>232</v>
      </c>
      <c r="S80">
        <v>131</v>
      </c>
      <c r="T80">
        <v>646</v>
      </c>
      <c r="U80">
        <v>733</v>
      </c>
      <c r="V80">
        <v>614</v>
      </c>
      <c r="W80">
        <v>229</v>
      </c>
      <c r="X80">
        <v>691</v>
      </c>
      <c r="Y80">
        <v>173</v>
      </c>
      <c r="Z80">
        <v>903</v>
      </c>
      <c r="AA80">
        <v>898</v>
      </c>
      <c r="AB80">
        <v>291</v>
      </c>
      <c r="AC80">
        <v>535</v>
      </c>
      <c r="AD80">
        <v>776</v>
      </c>
      <c r="AE80">
        <v>137</v>
      </c>
      <c r="AF80">
        <v>529</v>
      </c>
      <c r="AG80">
        <v>465</v>
      </c>
      <c r="AH80">
        <v>574</v>
      </c>
      <c r="AI80">
        <v>890</v>
      </c>
      <c r="AJ80">
        <v>479</v>
      </c>
      <c r="AK80">
        <v>998</v>
      </c>
      <c r="AL80">
        <v>465</v>
      </c>
      <c r="AM80">
        <v>894</v>
      </c>
      <c r="AN80">
        <v>315</v>
      </c>
      <c r="AO80">
        <v>490</v>
      </c>
    </row>
    <row r="81" spans="11:41" ht="15" customHeight="1" x14ac:dyDescent="0.25">
      <c r="K81">
        <v>983</v>
      </c>
      <c r="L81">
        <v>997</v>
      </c>
      <c r="M81">
        <v>507</v>
      </c>
      <c r="N81">
        <v>925</v>
      </c>
      <c r="O81">
        <v>428</v>
      </c>
      <c r="P81">
        <v>536</v>
      </c>
      <c r="Q81">
        <v>753</v>
      </c>
      <c r="R81">
        <v>75</v>
      </c>
      <c r="S81">
        <v>229</v>
      </c>
      <c r="T81">
        <v>93</v>
      </c>
      <c r="U81">
        <v>650</v>
      </c>
      <c r="V81">
        <v>188</v>
      </c>
      <c r="W81">
        <v>151</v>
      </c>
      <c r="X81">
        <v>77</v>
      </c>
      <c r="Y81">
        <v>56</v>
      </c>
      <c r="Z81">
        <v>205</v>
      </c>
      <c r="AA81">
        <v>305</v>
      </c>
      <c r="AB81">
        <v>94</v>
      </c>
      <c r="AC81">
        <v>610</v>
      </c>
      <c r="AD81">
        <v>281</v>
      </c>
      <c r="AE81">
        <v>125</v>
      </c>
      <c r="AF81">
        <v>574</v>
      </c>
      <c r="AG81">
        <v>831</v>
      </c>
      <c r="AH81">
        <v>338</v>
      </c>
      <c r="AI81">
        <v>519</v>
      </c>
      <c r="AJ81">
        <v>840</v>
      </c>
      <c r="AK81">
        <v>312</v>
      </c>
      <c r="AL81">
        <v>578</v>
      </c>
      <c r="AM81">
        <v>760</v>
      </c>
      <c r="AN81">
        <v>245</v>
      </c>
      <c r="AO81">
        <v>341</v>
      </c>
    </row>
    <row r="82" spans="11:41" ht="15" customHeight="1" x14ac:dyDescent="0.25">
      <c r="K82">
        <v>801</v>
      </c>
      <c r="L82">
        <v>968</v>
      </c>
      <c r="M82">
        <v>445</v>
      </c>
      <c r="N82">
        <v>799</v>
      </c>
      <c r="O82">
        <v>291</v>
      </c>
      <c r="P82">
        <v>409</v>
      </c>
      <c r="Q82">
        <v>664</v>
      </c>
      <c r="R82">
        <v>193</v>
      </c>
      <c r="S82">
        <v>578</v>
      </c>
      <c r="T82">
        <v>408</v>
      </c>
      <c r="U82">
        <v>930</v>
      </c>
      <c r="V82">
        <v>181</v>
      </c>
      <c r="W82">
        <v>875</v>
      </c>
      <c r="X82">
        <v>590</v>
      </c>
      <c r="Y82">
        <v>650</v>
      </c>
      <c r="Z82">
        <v>187</v>
      </c>
      <c r="AA82">
        <v>513</v>
      </c>
      <c r="AB82">
        <v>704</v>
      </c>
      <c r="AC82">
        <v>97</v>
      </c>
      <c r="AD82">
        <v>803</v>
      </c>
      <c r="AE82">
        <v>819</v>
      </c>
      <c r="AF82">
        <v>950</v>
      </c>
      <c r="AG82">
        <v>187</v>
      </c>
      <c r="AH82">
        <v>908</v>
      </c>
      <c r="AI82">
        <v>275</v>
      </c>
      <c r="AJ82">
        <v>598</v>
      </c>
      <c r="AK82">
        <v>332</v>
      </c>
      <c r="AL82">
        <v>431</v>
      </c>
      <c r="AM82">
        <v>791</v>
      </c>
      <c r="AN82">
        <v>617</v>
      </c>
      <c r="AO82">
        <v>349</v>
      </c>
    </row>
    <row r="83" spans="11:41" ht="15" customHeight="1" x14ac:dyDescent="0.25">
      <c r="K83">
        <v>291</v>
      </c>
      <c r="L83">
        <v>213</v>
      </c>
      <c r="M83">
        <v>588</v>
      </c>
      <c r="N83">
        <v>464</v>
      </c>
      <c r="O83">
        <v>657</v>
      </c>
      <c r="P83">
        <v>718</v>
      </c>
      <c r="Q83">
        <v>169</v>
      </c>
      <c r="R83">
        <v>352</v>
      </c>
      <c r="S83">
        <v>701</v>
      </c>
      <c r="T83">
        <v>411</v>
      </c>
      <c r="U83">
        <v>709</v>
      </c>
      <c r="V83">
        <v>620</v>
      </c>
      <c r="W83">
        <v>494</v>
      </c>
      <c r="X83">
        <v>879</v>
      </c>
      <c r="Y83">
        <v>532</v>
      </c>
      <c r="Z83">
        <v>740</v>
      </c>
      <c r="AA83">
        <v>609</v>
      </c>
      <c r="AB83">
        <v>787</v>
      </c>
      <c r="AC83">
        <v>463</v>
      </c>
      <c r="AD83">
        <v>241</v>
      </c>
      <c r="AE83">
        <v>484</v>
      </c>
      <c r="AF83">
        <v>616</v>
      </c>
      <c r="AG83">
        <v>601</v>
      </c>
      <c r="AH83">
        <v>476</v>
      </c>
      <c r="AI83">
        <v>764</v>
      </c>
      <c r="AJ83">
        <v>389</v>
      </c>
      <c r="AK83">
        <v>572</v>
      </c>
      <c r="AL83">
        <v>595</v>
      </c>
      <c r="AM83">
        <v>577</v>
      </c>
      <c r="AN83">
        <v>850</v>
      </c>
      <c r="AO83">
        <v>951</v>
      </c>
    </row>
    <row r="84" spans="11:41" ht="15" customHeight="1" x14ac:dyDescent="0.25">
      <c r="K84">
        <v>478</v>
      </c>
      <c r="L84">
        <v>655</v>
      </c>
      <c r="M84">
        <v>522</v>
      </c>
      <c r="N84">
        <v>375</v>
      </c>
      <c r="O84">
        <v>427</v>
      </c>
      <c r="P84">
        <v>978</v>
      </c>
      <c r="Q84">
        <v>942</v>
      </c>
      <c r="R84">
        <v>348</v>
      </c>
      <c r="S84">
        <v>824</v>
      </c>
      <c r="T84">
        <v>921</v>
      </c>
      <c r="U84">
        <v>485</v>
      </c>
      <c r="V84">
        <v>103</v>
      </c>
      <c r="W84">
        <v>373</v>
      </c>
      <c r="X84">
        <v>465</v>
      </c>
      <c r="Y84">
        <v>786</v>
      </c>
      <c r="Z84">
        <v>752</v>
      </c>
      <c r="AA84">
        <v>769</v>
      </c>
      <c r="AB84">
        <v>730</v>
      </c>
      <c r="AC84">
        <v>684</v>
      </c>
      <c r="AD84">
        <v>98</v>
      </c>
      <c r="AE84">
        <v>250</v>
      </c>
      <c r="AF84">
        <v>670</v>
      </c>
      <c r="AG84">
        <v>994</v>
      </c>
      <c r="AH84">
        <v>234</v>
      </c>
      <c r="AI84">
        <v>894</v>
      </c>
      <c r="AJ84">
        <v>642</v>
      </c>
      <c r="AK84">
        <v>371</v>
      </c>
      <c r="AL84">
        <v>369</v>
      </c>
      <c r="AM84">
        <v>657</v>
      </c>
      <c r="AN84">
        <v>123</v>
      </c>
      <c r="AO84">
        <v>404</v>
      </c>
    </row>
    <row r="85" spans="11:41" ht="15" customHeight="1" x14ac:dyDescent="0.25">
      <c r="K85">
        <v>709</v>
      </c>
      <c r="L85">
        <v>103</v>
      </c>
      <c r="M85">
        <v>527</v>
      </c>
      <c r="N85">
        <v>257</v>
      </c>
      <c r="O85">
        <v>470</v>
      </c>
      <c r="P85">
        <v>464</v>
      </c>
      <c r="Q85">
        <v>128</v>
      </c>
      <c r="R85">
        <v>330</v>
      </c>
      <c r="S85">
        <v>778</v>
      </c>
      <c r="T85">
        <v>322</v>
      </c>
      <c r="U85">
        <v>509</v>
      </c>
      <c r="V85">
        <v>128</v>
      </c>
      <c r="W85">
        <v>137</v>
      </c>
      <c r="X85">
        <v>777</v>
      </c>
      <c r="Y85">
        <v>791</v>
      </c>
      <c r="Z85">
        <v>395</v>
      </c>
      <c r="AA85">
        <v>682</v>
      </c>
      <c r="AB85">
        <v>687</v>
      </c>
      <c r="AC85">
        <v>304</v>
      </c>
      <c r="AD85">
        <v>112</v>
      </c>
      <c r="AE85">
        <v>119</v>
      </c>
      <c r="AF85">
        <v>882</v>
      </c>
      <c r="AG85">
        <v>744</v>
      </c>
      <c r="AH85">
        <v>600</v>
      </c>
      <c r="AI85">
        <v>661</v>
      </c>
      <c r="AJ85">
        <v>320</v>
      </c>
      <c r="AK85">
        <v>327</v>
      </c>
      <c r="AL85">
        <v>890</v>
      </c>
      <c r="AM85">
        <v>108</v>
      </c>
      <c r="AN85">
        <v>376</v>
      </c>
      <c r="AO85">
        <v>158</v>
      </c>
    </row>
    <row r="86" spans="11:41" ht="15" customHeight="1" x14ac:dyDescent="0.25">
      <c r="K86">
        <v>799</v>
      </c>
      <c r="L86">
        <v>911</v>
      </c>
      <c r="M86">
        <v>162</v>
      </c>
      <c r="N86">
        <v>238</v>
      </c>
      <c r="O86">
        <v>308</v>
      </c>
      <c r="P86">
        <v>854</v>
      </c>
      <c r="Q86">
        <v>299</v>
      </c>
      <c r="R86">
        <v>160</v>
      </c>
      <c r="S86">
        <v>360</v>
      </c>
      <c r="T86">
        <v>873</v>
      </c>
      <c r="U86">
        <v>140</v>
      </c>
      <c r="V86">
        <v>324</v>
      </c>
      <c r="W86">
        <v>968</v>
      </c>
      <c r="X86">
        <v>172</v>
      </c>
      <c r="Y86">
        <v>998</v>
      </c>
      <c r="Z86">
        <v>78</v>
      </c>
      <c r="AA86">
        <v>787</v>
      </c>
      <c r="AB86">
        <v>870</v>
      </c>
      <c r="AC86">
        <v>696</v>
      </c>
      <c r="AD86">
        <v>782</v>
      </c>
      <c r="AE86">
        <v>211</v>
      </c>
      <c r="AF86">
        <v>978</v>
      </c>
      <c r="AG86">
        <v>797</v>
      </c>
      <c r="AH86">
        <v>420</v>
      </c>
      <c r="AI86">
        <v>209</v>
      </c>
      <c r="AJ86">
        <v>618</v>
      </c>
      <c r="AK86">
        <v>489</v>
      </c>
      <c r="AL86">
        <v>53</v>
      </c>
      <c r="AM86">
        <v>187</v>
      </c>
      <c r="AN86">
        <v>926</v>
      </c>
      <c r="AO86">
        <v>567</v>
      </c>
    </row>
    <row r="87" spans="11:41" ht="15" customHeight="1" x14ac:dyDescent="0.25">
      <c r="K87">
        <v>751</v>
      </c>
      <c r="L87">
        <v>468</v>
      </c>
      <c r="M87">
        <v>679</v>
      </c>
      <c r="N87">
        <v>336</v>
      </c>
      <c r="O87">
        <v>453</v>
      </c>
      <c r="P87">
        <v>998</v>
      </c>
      <c r="Q87">
        <v>649</v>
      </c>
      <c r="R87">
        <v>834</v>
      </c>
      <c r="S87">
        <v>957</v>
      </c>
      <c r="T87">
        <v>584</v>
      </c>
      <c r="U87">
        <v>238</v>
      </c>
      <c r="V87">
        <v>660</v>
      </c>
      <c r="W87">
        <v>522</v>
      </c>
      <c r="X87">
        <v>182</v>
      </c>
      <c r="Y87">
        <v>403</v>
      </c>
      <c r="Z87">
        <v>550</v>
      </c>
      <c r="AA87">
        <v>77</v>
      </c>
      <c r="AB87">
        <v>446</v>
      </c>
      <c r="AC87">
        <v>651</v>
      </c>
      <c r="AD87">
        <v>52</v>
      </c>
      <c r="AE87">
        <v>697</v>
      </c>
      <c r="AF87">
        <v>621</v>
      </c>
      <c r="AG87">
        <v>674</v>
      </c>
      <c r="AH87">
        <v>910</v>
      </c>
      <c r="AI87">
        <v>920</v>
      </c>
      <c r="AJ87">
        <v>189</v>
      </c>
      <c r="AK87">
        <v>73</v>
      </c>
      <c r="AL87">
        <v>592</v>
      </c>
      <c r="AM87">
        <v>797</v>
      </c>
      <c r="AN87">
        <v>937</v>
      </c>
      <c r="AO87">
        <v>187</v>
      </c>
    </row>
    <row r="88" spans="11:41" ht="15" customHeight="1" x14ac:dyDescent="0.25">
      <c r="K88">
        <v>165</v>
      </c>
      <c r="L88">
        <v>107</v>
      </c>
      <c r="M88">
        <v>576</v>
      </c>
      <c r="N88">
        <v>923</v>
      </c>
      <c r="O88">
        <v>855</v>
      </c>
      <c r="P88">
        <v>639</v>
      </c>
      <c r="Q88">
        <v>729</v>
      </c>
      <c r="R88">
        <v>850</v>
      </c>
      <c r="S88">
        <v>527</v>
      </c>
      <c r="T88">
        <v>520</v>
      </c>
      <c r="U88">
        <v>465</v>
      </c>
      <c r="V88">
        <v>291</v>
      </c>
      <c r="W88">
        <v>679</v>
      </c>
      <c r="X88">
        <v>467</v>
      </c>
      <c r="Y88">
        <v>889</v>
      </c>
      <c r="Z88">
        <v>239</v>
      </c>
      <c r="AA88">
        <v>439</v>
      </c>
      <c r="AB88">
        <v>115</v>
      </c>
      <c r="AC88">
        <v>684</v>
      </c>
      <c r="AD88">
        <v>561</v>
      </c>
      <c r="AE88">
        <v>663</v>
      </c>
      <c r="AF88">
        <v>807</v>
      </c>
      <c r="AG88">
        <v>484</v>
      </c>
      <c r="AH88">
        <v>926</v>
      </c>
      <c r="AI88">
        <v>566</v>
      </c>
      <c r="AJ88">
        <v>594</v>
      </c>
      <c r="AK88">
        <v>134</v>
      </c>
      <c r="AL88">
        <v>895</v>
      </c>
      <c r="AM88">
        <v>332</v>
      </c>
      <c r="AN88">
        <v>251</v>
      </c>
      <c r="AO88">
        <v>671</v>
      </c>
    </row>
    <row r="89" spans="11:41" ht="15" customHeight="1" x14ac:dyDescent="0.25">
      <c r="K89">
        <v>895</v>
      </c>
      <c r="L89">
        <v>486</v>
      </c>
      <c r="M89">
        <v>315</v>
      </c>
      <c r="N89">
        <v>632</v>
      </c>
      <c r="O89">
        <v>460</v>
      </c>
      <c r="P89">
        <v>976</v>
      </c>
      <c r="Q89">
        <v>593</v>
      </c>
      <c r="R89">
        <v>765</v>
      </c>
      <c r="S89">
        <v>606</v>
      </c>
      <c r="T89">
        <v>670</v>
      </c>
      <c r="U89">
        <v>831</v>
      </c>
      <c r="V89">
        <v>137</v>
      </c>
      <c r="W89">
        <v>908</v>
      </c>
      <c r="X89">
        <v>340</v>
      </c>
      <c r="Y89">
        <v>255</v>
      </c>
      <c r="Z89">
        <v>620</v>
      </c>
      <c r="AA89">
        <v>332</v>
      </c>
      <c r="AB89">
        <v>894</v>
      </c>
      <c r="AC89">
        <v>173</v>
      </c>
      <c r="AD89">
        <v>798</v>
      </c>
      <c r="AE89">
        <v>756</v>
      </c>
      <c r="AF89">
        <v>502</v>
      </c>
      <c r="AG89">
        <v>755</v>
      </c>
      <c r="AH89">
        <v>992</v>
      </c>
      <c r="AI89">
        <v>234</v>
      </c>
      <c r="AJ89">
        <v>543</v>
      </c>
      <c r="AK89">
        <v>326</v>
      </c>
      <c r="AL89">
        <v>382</v>
      </c>
      <c r="AM89">
        <v>774</v>
      </c>
      <c r="AN89">
        <v>451</v>
      </c>
      <c r="AO89">
        <v>908</v>
      </c>
    </row>
    <row r="90" spans="11:41" ht="15" customHeight="1" x14ac:dyDescent="0.25">
      <c r="K90">
        <v>919</v>
      </c>
      <c r="L90">
        <v>492</v>
      </c>
      <c r="M90">
        <v>98</v>
      </c>
      <c r="N90">
        <v>273</v>
      </c>
      <c r="O90">
        <v>201</v>
      </c>
      <c r="P90">
        <v>120</v>
      </c>
      <c r="Q90">
        <v>968</v>
      </c>
      <c r="R90">
        <v>242</v>
      </c>
      <c r="S90">
        <v>343</v>
      </c>
      <c r="T90">
        <v>277</v>
      </c>
      <c r="U90">
        <v>623</v>
      </c>
      <c r="V90">
        <v>298</v>
      </c>
      <c r="W90">
        <v>294</v>
      </c>
      <c r="X90">
        <v>91</v>
      </c>
      <c r="Y90">
        <v>562</v>
      </c>
      <c r="Z90">
        <v>677</v>
      </c>
      <c r="AA90">
        <v>596</v>
      </c>
      <c r="AB90">
        <v>409</v>
      </c>
      <c r="AC90">
        <v>753</v>
      </c>
      <c r="AD90">
        <v>571</v>
      </c>
      <c r="AE90">
        <v>249</v>
      </c>
      <c r="AF90">
        <v>700</v>
      </c>
      <c r="AG90">
        <v>314</v>
      </c>
      <c r="AH90">
        <v>636</v>
      </c>
      <c r="AI90">
        <v>374</v>
      </c>
      <c r="AJ90">
        <v>290</v>
      </c>
      <c r="AK90">
        <v>213</v>
      </c>
      <c r="AL90">
        <v>613</v>
      </c>
      <c r="AM90">
        <v>426</v>
      </c>
      <c r="AN90">
        <v>658</v>
      </c>
      <c r="AO90">
        <v>735</v>
      </c>
    </row>
    <row r="91" spans="11:41" ht="15" customHeight="1" x14ac:dyDescent="0.25">
      <c r="K91">
        <v>631</v>
      </c>
      <c r="L91">
        <v>331</v>
      </c>
      <c r="M91">
        <v>320</v>
      </c>
      <c r="N91">
        <v>346</v>
      </c>
      <c r="O91">
        <v>924</v>
      </c>
      <c r="P91">
        <v>560</v>
      </c>
      <c r="Q91">
        <v>931</v>
      </c>
      <c r="R91">
        <v>562</v>
      </c>
      <c r="S91">
        <v>245</v>
      </c>
      <c r="T91">
        <v>746</v>
      </c>
      <c r="U91">
        <v>867</v>
      </c>
      <c r="V91">
        <v>291</v>
      </c>
      <c r="W91">
        <v>554</v>
      </c>
      <c r="X91">
        <v>401</v>
      </c>
      <c r="Y91">
        <v>233</v>
      </c>
      <c r="Z91">
        <v>102</v>
      </c>
      <c r="AA91">
        <v>445</v>
      </c>
      <c r="AB91">
        <v>233</v>
      </c>
      <c r="AC91">
        <v>750</v>
      </c>
      <c r="AD91">
        <v>516</v>
      </c>
      <c r="AE91">
        <v>818</v>
      </c>
      <c r="AF91">
        <v>931</v>
      </c>
      <c r="AG91">
        <v>516</v>
      </c>
      <c r="AH91">
        <v>151</v>
      </c>
      <c r="AI91">
        <v>943</v>
      </c>
      <c r="AJ91">
        <v>604</v>
      </c>
      <c r="AK91">
        <v>968</v>
      </c>
      <c r="AL91">
        <v>375</v>
      </c>
      <c r="AM91">
        <v>342</v>
      </c>
      <c r="AN91">
        <v>999</v>
      </c>
      <c r="AO91">
        <v>291</v>
      </c>
    </row>
    <row r="92" spans="11:41" ht="15" customHeight="1" x14ac:dyDescent="0.25">
      <c r="K92">
        <v>794</v>
      </c>
      <c r="L92">
        <v>729</v>
      </c>
      <c r="M92">
        <v>323</v>
      </c>
      <c r="N92">
        <v>894</v>
      </c>
      <c r="O92">
        <v>984</v>
      </c>
      <c r="P92">
        <v>699</v>
      </c>
      <c r="Q92">
        <v>393</v>
      </c>
      <c r="R92">
        <v>416</v>
      </c>
      <c r="S92">
        <v>101</v>
      </c>
      <c r="T92">
        <v>188</v>
      </c>
      <c r="U92">
        <v>826</v>
      </c>
      <c r="V92">
        <v>235</v>
      </c>
      <c r="W92">
        <v>706</v>
      </c>
      <c r="X92">
        <v>328</v>
      </c>
      <c r="Y92">
        <v>854</v>
      </c>
      <c r="Z92">
        <v>195</v>
      </c>
      <c r="AA92">
        <v>153</v>
      </c>
      <c r="AB92">
        <v>170</v>
      </c>
      <c r="AC92">
        <v>667</v>
      </c>
      <c r="AD92">
        <v>600</v>
      </c>
      <c r="AE92">
        <v>440</v>
      </c>
      <c r="AF92">
        <v>959</v>
      </c>
      <c r="AG92">
        <v>746</v>
      </c>
      <c r="AH92">
        <v>938</v>
      </c>
      <c r="AI92">
        <v>941</v>
      </c>
      <c r="AJ92">
        <v>231</v>
      </c>
      <c r="AK92">
        <v>117</v>
      </c>
      <c r="AL92">
        <v>945</v>
      </c>
      <c r="AM92">
        <v>675</v>
      </c>
      <c r="AN92">
        <v>607</v>
      </c>
      <c r="AO92">
        <v>156</v>
      </c>
    </row>
    <row r="93" spans="11:41" ht="15" customHeight="1" x14ac:dyDescent="0.25">
      <c r="K93">
        <v>159</v>
      </c>
      <c r="L93">
        <v>339</v>
      </c>
      <c r="M93">
        <v>81</v>
      </c>
      <c r="N93">
        <v>79</v>
      </c>
      <c r="O93">
        <v>202</v>
      </c>
      <c r="P93">
        <v>470</v>
      </c>
      <c r="Q93">
        <v>775</v>
      </c>
      <c r="R93">
        <v>749</v>
      </c>
      <c r="S93">
        <v>678</v>
      </c>
      <c r="T93">
        <v>168</v>
      </c>
      <c r="U93">
        <v>416</v>
      </c>
      <c r="V93">
        <v>521</v>
      </c>
      <c r="W93">
        <v>166</v>
      </c>
      <c r="X93">
        <v>779</v>
      </c>
      <c r="Y93">
        <v>618</v>
      </c>
      <c r="Z93">
        <v>296</v>
      </c>
      <c r="AA93">
        <v>1000</v>
      </c>
      <c r="AB93">
        <v>240</v>
      </c>
      <c r="AC93">
        <v>147</v>
      </c>
      <c r="AD93">
        <v>73</v>
      </c>
      <c r="AE93">
        <v>587</v>
      </c>
      <c r="AF93">
        <v>118</v>
      </c>
      <c r="AG93">
        <v>177</v>
      </c>
      <c r="AH93">
        <v>442</v>
      </c>
      <c r="AI93">
        <v>754</v>
      </c>
      <c r="AJ93">
        <v>120</v>
      </c>
      <c r="AK93">
        <v>523</v>
      </c>
      <c r="AL93">
        <v>958</v>
      </c>
      <c r="AM93">
        <v>813</v>
      </c>
      <c r="AN93">
        <v>687</v>
      </c>
      <c r="AO93">
        <v>115</v>
      </c>
    </row>
    <row r="94" spans="11:41" ht="15" customHeight="1" x14ac:dyDescent="0.25">
      <c r="K94">
        <v>369</v>
      </c>
      <c r="L94">
        <v>210</v>
      </c>
      <c r="M94">
        <v>571</v>
      </c>
      <c r="N94">
        <v>917</v>
      </c>
      <c r="O94">
        <v>179</v>
      </c>
      <c r="P94">
        <v>428</v>
      </c>
      <c r="Q94">
        <v>588</v>
      </c>
      <c r="R94">
        <v>434</v>
      </c>
      <c r="S94">
        <v>296</v>
      </c>
      <c r="T94">
        <v>975</v>
      </c>
      <c r="U94">
        <v>748</v>
      </c>
      <c r="V94">
        <v>313</v>
      </c>
      <c r="W94">
        <v>915</v>
      </c>
      <c r="X94">
        <v>770</v>
      </c>
      <c r="Y94">
        <v>508</v>
      </c>
      <c r="Z94">
        <v>846</v>
      </c>
      <c r="AA94">
        <v>286</v>
      </c>
      <c r="AB94">
        <v>713</v>
      </c>
      <c r="AC94">
        <v>689</v>
      </c>
      <c r="AD94">
        <v>758</v>
      </c>
      <c r="AE94">
        <v>859</v>
      </c>
      <c r="AF94">
        <v>374</v>
      </c>
      <c r="AG94">
        <v>827</v>
      </c>
      <c r="AH94">
        <v>337</v>
      </c>
      <c r="AI94">
        <v>642</v>
      </c>
      <c r="AJ94">
        <v>861</v>
      </c>
      <c r="AK94">
        <v>373</v>
      </c>
      <c r="AL94">
        <v>374</v>
      </c>
      <c r="AM94">
        <v>734</v>
      </c>
      <c r="AN94">
        <v>219</v>
      </c>
      <c r="AO94">
        <v>473</v>
      </c>
    </row>
    <row r="95" spans="11:41" ht="15" customHeight="1" x14ac:dyDescent="0.25">
      <c r="K95">
        <v>901</v>
      </c>
      <c r="L95">
        <v>230</v>
      </c>
      <c r="M95">
        <v>341</v>
      </c>
      <c r="N95">
        <v>365</v>
      </c>
      <c r="O95">
        <v>650</v>
      </c>
      <c r="P95">
        <v>882</v>
      </c>
      <c r="Q95">
        <v>802</v>
      </c>
      <c r="R95">
        <v>809</v>
      </c>
      <c r="S95">
        <v>934</v>
      </c>
      <c r="T95">
        <v>241</v>
      </c>
      <c r="U95">
        <v>730</v>
      </c>
      <c r="V95">
        <v>263</v>
      </c>
      <c r="W95">
        <v>561</v>
      </c>
      <c r="X95">
        <v>651</v>
      </c>
      <c r="Y95">
        <v>570</v>
      </c>
      <c r="Z95">
        <v>581</v>
      </c>
      <c r="AA95">
        <v>228</v>
      </c>
      <c r="AB95">
        <v>879</v>
      </c>
      <c r="AC95">
        <v>377</v>
      </c>
      <c r="AD95">
        <v>782</v>
      </c>
      <c r="AE95">
        <v>766</v>
      </c>
      <c r="AF95">
        <v>247</v>
      </c>
      <c r="AG95">
        <v>310</v>
      </c>
      <c r="AH95">
        <v>855</v>
      </c>
      <c r="AI95">
        <v>894</v>
      </c>
      <c r="AJ95">
        <v>893</v>
      </c>
      <c r="AK95">
        <v>391</v>
      </c>
      <c r="AL95">
        <v>813</v>
      </c>
      <c r="AM95">
        <v>842</v>
      </c>
      <c r="AN95">
        <v>282</v>
      </c>
      <c r="AO95">
        <v>977</v>
      </c>
    </row>
    <row r="96" spans="11:41" ht="15" customHeight="1" x14ac:dyDescent="0.25">
      <c r="K96">
        <v>335</v>
      </c>
      <c r="L96">
        <v>513</v>
      </c>
      <c r="M96">
        <v>895</v>
      </c>
      <c r="N96">
        <v>985</v>
      </c>
      <c r="O96">
        <v>168</v>
      </c>
      <c r="P96">
        <v>372</v>
      </c>
      <c r="Q96">
        <v>614</v>
      </c>
      <c r="R96">
        <v>740</v>
      </c>
      <c r="S96">
        <v>202</v>
      </c>
      <c r="T96">
        <v>640</v>
      </c>
      <c r="U96">
        <v>103</v>
      </c>
      <c r="V96">
        <v>214</v>
      </c>
      <c r="W96">
        <v>521</v>
      </c>
      <c r="X96">
        <v>444</v>
      </c>
      <c r="Y96">
        <v>276</v>
      </c>
      <c r="Z96">
        <v>325</v>
      </c>
      <c r="AA96">
        <v>51</v>
      </c>
      <c r="AB96">
        <v>310</v>
      </c>
      <c r="AC96">
        <v>869</v>
      </c>
      <c r="AD96">
        <v>265</v>
      </c>
      <c r="AE96">
        <v>290</v>
      </c>
      <c r="AF96">
        <v>86</v>
      </c>
      <c r="AG96">
        <v>142</v>
      </c>
      <c r="AH96">
        <v>701</v>
      </c>
      <c r="AI96">
        <v>672</v>
      </c>
      <c r="AJ96">
        <v>84</v>
      </c>
      <c r="AK96">
        <v>646</v>
      </c>
      <c r="AL96">
        <v>940</v>
      </c>
      <c r="AM96">
        <v>479</v>
      </c>
      <c r="AN96">
        <v>232</v>
      </c>
      <c r="AO96">
        <v>650</v>
      </c>
    </row>
    <row r="97" spans="11:41" ht="15" customHeight="1" x14ac:dyDescent="0.25">
      <c r="K97">
        <v>392</v>
      </c>
      <c r="L97">
        <v>491</v>
      </c>
      <c r="M97">
        <v>548</v>
      </c>
      <c r="N97">
        <v>914</v>
      </c>
      <c r="O97">
        <v>742</v>
      </c>
      <c r="P97">
        <v>612</v>
      </c>
      <c r="Q97">
        <v>760</v>
      </c>
      <c r="R97">
        <v>317</v>
      </c>
      <c r="S97">
        <v>244</v>
      </c>
      <c r="T97">
        <v>390</v>
      </c>
      <c r="U97">
        <v>681</v>
      </c>
      <c r="V97">
        <v>410</v>
      </c>
      <c r="W97">
        <v>865</v>
      </c>
      <c r="X97">
        <v>338</v>
      </c>
      <c r="Y97">
        <v>511</v>
      </c>
      <c r="Z97">
        <v>758</v>
      </c>
      <c r="AA97">
        <v>881</v>
      </c>
      <c r="AB97">
        <v>566</v>
      </c>
      <c r="AC97">
        <v>825</v>
      </c>
      <c r="AD97">
        <v>898</v>
      </c>
      <c r="AE97">
        <v>725</v>
      </c>
      <c r="AF97">
        <v>851</v>
      </c>
      <c r="AG97">
        <v>259</v>
      </c>
      <c r="AH97">
        <v>384</v>
      </c>
      <c r="AI97">
        <v>663</v>
      </c>
      <c r="AJ97">
        <v>602</v>
      </c>
      <c r="AK97">
        <v>335</v>
      </c>
      <c r="AL97">
        <v>871</v>
      </c>
      <c r="AM97">
        <v>988</v>
      </c>
      <c r="AN97">
        <v>758</v>
      </c>
      <c r="AO97">
        <v>733</v>
      </c>
    </row>
    <row r="98" spans="11:41" ht="15" customHeight="1" x14ac:dyDescent="0.25">
      <c r="K98">
        <v>854</v>
      </c>
      <c r="L98">
        <v>288</v>
      </c>
      <c r="M98">
        <v>584</v>
      </c>
      <c r="N98">
        <v>916</v>
      </c>
      <c r="O98">
        <v>976</v>
      </c>
      <c r="P98">
        <v>148</v>
      </c>
      <c r="Q98">
        <v>649</v>
      </c>
      <c r="R98">
        <v>901</v>
      </c>
      <c r="S98">
        <v>479</v>
      </c>
      <c r="T98">
        <v>83</v>
      </c>
      <c r="U98">
        <v>612</v>
      </c>
      <c r="V98">
        <v>411</v>
      </c>
      <c r="W98">
        <v>232</v>
      </c>
      <c r="X98">
        <v>817</v>
      </c>
      <c r="Y98">
        <v>300</v>
      </c>
      <c r="Z98">
        <v>472</v>
      </c>
      <c r="AA98">
        <v>743</v>
      </c>
      <c r="AB98">
        <v>121</v>
      </c>
      <c r="AC98">
        <v>121</v>
      </c>
      <c r="AD98">
        <v>86</v>
      </c>
      <c r="AE98">
        <v>500</v>
      </c>
      <c r="AF98">
        <v>276</v>
      </c>
      <c r="AG98">
        <v>743</v>
      </c>
      <c r="AH98">
        <v>982</v>
      </c>
      <c r="AI98">
        <v>665</v>
      </c>
      <c r="AJ98">
        <v>990</v>
      </c>
      <c r="AK98">
        <v>653</v>
      </c>
      <c r="AL98">
        <v>958</v>
      </c>
      <c r="AM98">
        <v>800</v>
      </c>
      <c r="AN98">
        <v>153</v>
      </c>
      <c r="AO98">
        <v>706</v>
      </c>
    </row>
    <row r="99" spans="11:41" ht="15" customHeight="1" x14ac:dyDescent="0.25">
      <c r="K99">
        <v>784</v>
      </c>
      <c r="L99">
        <v>791</v>
      </c>
      <c r="M99">
        <v>502</v>
      </c>
      <c r="N99">
        <v>667</v>
      </c>
      <c r="O99">
        <v>933</v>
      </c>
      <c r="P99">
        <v>103</v>
      </c>
      <c r="Q99">
        <v>689</v>
      </c>
      <c r="R99">
        <v>809</v>
      </c>
      <c r="S99">
        <v>352</v>
      </c>
      <c r="T99">
        <v>495</v>
      </c>
      <c r="U99">
        <v>614</v>
      </c>
      <c r="V99">
        <v>948</v>
      </c>
      <c r="W99">
        <v>318</v>
      </c>
      <c r="X99">
        <v>580</v>
      </c>
      <c r="Y99">
        <v>928</v>
      </c>
      <c r="Z99">
        <v>197</v>
      </c>
      <c r="AA99">
        <v>755</v>
      </c>
      <c r="AB99">
        <v>816</v>
      </c>
      <c r="AC99">
        <v>634</v>
      </c>
      <c r="AD99">
        <v>231</v>
      </c>
      <c r="AE99">
        <v>166</v>
      </c>
      <c r="AF99">
        <v>959</v>
      </c>
      <c r="AG99">
        <v>663</v>
      </c>
      <c r="AH99">
        <v>149</v>
      </c>
      <c r="AI99">
        <v>251</v>
      </c>
      <c r="AJ99">
        <v>449</v>
      </c>
      <c r="AK99">
        <v>739</v>
      </c>
      <c r="AL99">
        <v>646</v>
      </c>
      <c r="AM99">
        <v>487</v>
      </c>
      <c r="AN99">
        <v>447</v>
      </c>
      <c r="AO99">
        <v>231</v>
      </c>
    </row>
    <row r="100" spans="11:41" ht="15" customHeight="1" x14ac:dyDescent="0.25">
      <c r="K100">
        <v>627</v>
      </c>
      <c r="L100">
        <v>334</v>
      </c>
      <c r="M100">
        <v>292</v>
      </c>
      <c r="N100">
        <v>635</v>
      </c>
      <c r="O100">
        <v>903</v>
      </c>
      <c r="P100">
        <v>162</v>
      </c>
      <c r="Q100">
        <v>212</v>
      </c>
      <c r="R100">
        <v>621</v>
      </c>
      <c r="S100">
        <v>178</v>
      </c>
      <c r="T100">
        <v>416</v>
      </c>
      <c r="U100">
        <v>747</v>
      </c>
      <c r="V100">
        <v>675</v>
      </c>
      <c r="W100">
        <v>159</v>
      </c>
      <c r="X100">
        <v>66</v>
      </c>
      <c r="Y100">
        <v>642</v>
      </c>
      <c r="Z100">
        <v>155</v>
      </c>
      <c r="AA100">
        <v>960</v>
      </c>
      <c r="AB100">
        <v>157</v>
      </c>
      <c r="AC100">
        <v>633</v>
      </c>
      <c r="AD100">
        <v>941</v>
      </c>
      <c r="AE100">
        <v>823</v>
      </c>
      <c r="AF100">
        <v>320</v>
      </c>
      <c r="AG100">
        <v>726</v>
      </c>
      <c r="AH100">
        <v>238</v>
      </c>
      <c r="AI100">
        <v>685</v>
      </c>
      <c r="AJ100">
        <v>875</v>
      </c>
      <c r="AK100">
        <v>554</v>
      </c>
      <c r="AL100">
        <v>648</v>
      </c>
      <c r="AM100">
        <v>331</v>
      </c>
      <c r="AN100">
        <v>635</v>
      </c>
      <c r="AO100">
        <v>323</v>
      </c>
    </row>
    <row r="101" spans="11:41" ht="15" customHeight="1" x14ac:dyDescent="0.25">
      <c r="K101">
        <v>78</v>
      </c>
      <c r="L101">
        <v>726</v>
      </c>
      <c r="M101">
        <v>645</v>
      </c>
      <c r="N101">
        <v>579</v>
      </c>
      <c r="O101">
        <v>201</v>
      </c>
      <c r="P101">
        <v>283</v>
      </c>
      <c r="Q101">
        <v>744</v>
      </c>
      <c r="R101">
        <v>503</v>
      </c>
      <c r="S101">
        <v>884</v>
      </c>
      <c r="T101">
        <v>282</v>
      </c>
      <c r="U101">
        <v>177</v>
      </c>
      <c r="V101">
        <v>918</v>
      </c>
      <c r="W101">
        <v>356</v>
      </c>
      <c r="X101">
        <v>531</v>
      </c>
      <c r="Y101">
        <v>66</v>
      </c>
      <c r="Z101">
        <v>634</v>
      </c>
      <c r="AA101">
        <v>321</v>
      </c>
      <c r="AB101">
        <v>201</v>
      </c>
      <c r="AC101">
        <v>678</v>
      </c>
      <c r="AD101">
        <v>879</v>
      </c>
      <c r="AE101">
        <v>326</v>
      </c>
      <c r="AF101">
        <v>343</v>
      </c>
      <c r="AG101">
        <v>783</v>
      </c>
      <c r="AH101">
        <v>986</v>
      </c>
      <c r="AI101">
        <v>889</v>
      </c>
      <c r="AJ101">
        <v>510</v>
      </c>
      <c r="AK101">
        <v>543</v>
      </c>
      <c r="AL101">
        <v>826</v>
      </c>
      <c r="AM101">
        <v>409</v>
      </c>
      <c r="AN101">
        <v>318</v>
      </c>
      <c r="AO101">
        <v>932</v>
      </c>
    </row>
    <row r="102" spans="11:41" ht="15" customHeight="1" x14ac:dyDescent="0.25">
      <c r="K102">
        <v>70</v>
      </c>
      <c r="L102">
        <v>177</v>
      </c>
      <c r="M102">
        <v>732</v>
      </c>
      <c r="N102">
        <v>371</v>
      </c>
      <c r="O102">
        <v>745</v>
      </c>
      <c r="P102">
        <v>224</v>
      </c>
      <c r="Q102">
        <v>520</v>
      </c>
      <c r="R102">
        <v>434</v>
      </c>
      <c r="S102">
        <v>613</v>
      </c>
      <c r="T102">
        <v>199</v>
      </c>
      <c r="U102">
        <v>432</v>
      </c>
      <c r="V102">
        <v>327</v>
      </c>
      <c r="W102">
        <v>480</v>
      </c>
      <c r="X102">
        <v>151</v>
      </c>
      <c r="Y102">
        <v>221</v>
      </c>
      <c r="Z102">
        <v>618</v>
      </c>
      <c r="AA102">
        <v>593</v>
      </c>
      <c r="AB102">
        <v>730</v>
      </c>
      <c r="AC102">
        <v>475</v>
      </c>
      <c r="AD102">
        <v>421</v>
      </c>
      <c r="AE102">
        <v>604</v>
      </c>
      <c r="AF102">
        <v>203</v>
      </c>
      <c r="AG102">
        <v>383</v>
      </c>
      <c r="AH102">
        <v>587</v>
      </c>
      <c r="AI102">
        <v>999</v>
      </c>
      <c r="AJ102">
        <v>992</v>
      </c>
      <c r="AK102">
        <v>757</v>
      </c>
      <c r="AL102">
        <v>86</v>
      </c>
      <c r="AM102">
        <v>429</v>
      </c>
      <c r="AN102">
        <v>371</v>
      </c>
      <c r="AO102">
        <v>743</v>
      </c>
    </row>
    <row r="103" spans="11:41" ht="15" customHeight="1" x14ac:dyDescent="0.25">
      <c r="K103">
        <v>125</v>
      </c>
      <c r="L103">
        <v>796</v>
      </c>
      <c r="M103">
        <v>731</v>
      </c>
      <c r="N103">
        <v>386</v>
      </c>
      <c r="O103">
        <v>716</v>
      </c>
      <c r="P103">
        <v>729</v>
      </c>
      <c r="Q103">
        <v>122</v>
      </c>
      <c r="R103">
        <v>931</v>
      </c>
      <c r="S103">
        <v>760</v>
      </c>
      <c r="T103">
        <v>873</v>
      </c>
      <c r="U103">
        <v>359</v>
      </c>
      <c r="V103">
        <v>208</v>
      </c>
      <c r="W103">
        <v>447</v>
      </c>
      <c r="X103">
        <v>792</v>
      </c>
      <c r="Y103">
        <v>371</v>
      </c>
      <c r="Z103">
        <v>715</v>
      </c>
      <c r="AA103">
        <v>576</v>
      </c>
      <c r="AB103">
        <v>913</v>
      </c>
      <c r="AC103">
        <v>391</v>
      </c>
      <c r="AD103">
        <v>796</v>
      </c>
      <c r="AE103">
        <v>570</v>
      </c>
      <c r="AF103">
        <v>300</v>
      </c>
      <c r="AG103">
        <v>350</v>
      </c>
      <c r="AH103">
        <v>525</v>
      </c>
      <c r="AI103">
        <v>505</v>
      </c>
      <c r="AJ103">
        <v>841</v>
      </c>
      <c r="AK103">
        <v>818</v>
      </c>
      <c r="AL103">
        <v>135</v>
      </c>
      <c r="AM103">
        <v>796</v>
      </c>
      <c r="AN103">
        <v>832</v>
      </c>
      <c r="AO103">
        <v>276</v>
      </c>
    </row>
    <row r="104" spans="11:41" ht="15" customHeight="1" x14ac:dyDescent="0.25">
      <c r="K104">
        <v>909</v>
      </c>
      <c r="L104">
        <v>393</v>
      </c>
      <c r="M104">
        <v>499</v>
      </c>
      <c r="N104">
        <v>409</v>
      </c>
      <c r="O104">
        <v>972</v>
      </c>
      <c r="P104">
        <v>161</v>
      </c>
      <c r="Q104">
        <v>339</v>
      </c>
      <c r="R104">
        <v>536</v>
      </c>
      <c r="S104">
        <v>244</v>
      </c>
      <c r="T104">
        <v>826</v>
      </c>
      <c r="U104">
        <v>447</v>
      </c>
      <c r="V104">
        <v>675</v>
      </c>
      <c r="W104">
        <v>913</v>
      </c>
      <c r="X104">
        <v>85</v>
      </c>
      <c r="Y104">
        <v>345</v>
      </c>
      <c r="Z104">
        <v>598</v>
      </c>
      <c r="AA104">
        <v>922</v>
      </c>
      <c r="AB104">
        <v>375</v>
      </c>
      <c r="AC104">
        <v>895</v>
      </c>
      <c r="AD104">
        <v>470</v>
      </c>
      <c r="AE104">
        <v>54</v>
      </c>
      <c r="AF104">
        <v>477</v>
      </c>
      <c r="AG104">
        <v>989</v>
      </c>
      <c r="AH104">
        <v>991</v>
      </c>
      <c r="AI104">
        <v>168</v>
      </c>
      <c r="AJ104">
        <v>635</v>
      </c>
      <c r="AK104">
        <v>558</v>
      </c>
      <c r="AL104">
        <v>187</v>
      </c>
      <c r="AM104">
        <v>226</v>
      </c>
      <c r="AN104">
        <v>359</v>
      </c>
      <c r="AO104">
        <v>570</v>
      </c>
    </row>
    <row r="105" spans="11:41" ht="15" customHeight="1" x14ac:dyDescent="0.25">
      <c r="K105">
        <v>336</v>
      </c>
      <c r="L105">
        <v>318</v>
      </c>
      <c r="M105">
        <v>170</v>
      </c>
      <c r="N105">
        <v>52</v>
      </c>
      <c r="O105">
        <v>508</v>
      </c>
      <c r="P105">
        <v>730</v>
      </c>
      <c r="Q105">
        <v>770</v>
      </c>
      <c r="R105">
        <v>557</v>
      </c>
      <c r="S105">
        <v>314</v>
      </c>
      <c r="T105">
        <v>973</v>
      </c>
      <c r="U105">
        <v>358</v>
      </c>
      <c r="V105">
        <v>918</v>
      </c>
      <c r="W105">
        <v>580</v>
      </c>
      <c r="X105">
        <v>354</v>
      </c>
      <c r="Y105">
        <v>718</v>
      </c>
      <c r="Z105">
        <v>137</v>
      </c>
      <c r="AA105">
        <v>747</v>
      </c>
      <c r="AB105">
        <v>634</v>
      </c>
      <c r="AC105">
        <v>967</v>
      </c>
      <c r="AD105">
        <v>582</v>
      </c>
      <c r="AE105">
        <v>54</v>
      </c>
      <c r="AF105">
        <v>66</v>
      </c>
      <c r="AG105">
        <v>952</v>
      </c>
      <c r="AH105">
        <v>850</v>
      </c>
      <c r="AI105">
        <v>291</v>
      </c>
      <c r="AJ105">
        <v>523</v>
      </c>
      <c r="AK105">
        <v>294</v>
      </c>
      <c r="AL105">
        <v>107</v>
      </c>
      <c r="AM105">
        <v>932</v>
      </c>
      <c r="AN105">
        <v>145</v>
      </c>
      <c r="AO105">
        <v>604</v>
      </c>
    </row>
    <row r="106" spans="11:41" ht="15" customHeight="1" x14ac:dyDescent="0.25">
      <c r="K106">
        <v>177</v>
      </c>
      <c r="L106">
        <v>901</v>
      </c>
      <c r="M106">
        <v>739</v>
      </c>
      <c r="N106">
        <v>163</v>
      </c>
      <c r="O106">
        <v>668</v>
      </c>
      <c r="P106">
        <v>905</v>
      </c>
      <c r="Q106">
        <v>404</v>
      </c>
      <c r="R106">
        <v>926</v>
      </c>
      <c r="S106">
        <v>816</v>
      </c>
      <c r="T106">
        <v>124</v>
      </c>
      <c r="U106">
        <v>322</v>
      </c>
      <c r="V106">
        <v>450</v>
      </c>
      <c r="W106">
        <v>56</v>
      </c>
      <c r="X106">
        <v>479</v>
      </c>
      <c r="Y106">
        <v>78</v>
      </c>
      <c r="Z106">
        <v>810</v>
      </c>
      <c r="AA106">
        <v>557</v>
      </c>
      <c r="AB106">
        <v>608</v>
      </c>
      <c r="AC106">
        <v>137</v>
      </c>
      <c r="AD106">
        <v>322</v>
      </c>
      <c r="AE106">
        <v>792</v>
      </c>
      <c r="AF106">
        <v>336</v>
      </c>
      <c r="AG106">
        <v>701</v>
      </c>
      <c r="AH106">
        <v>494</v>
      </c>
      <c r="AI106">
        <v>212</v>
      </c>
      <c r="AJ106">
        <v>656</v>
      </c>
      <c r="AK106">
        <v>916</v>
      </c>
      <c r="AL106">
        <v>105</v>
      </c>
      <c r="AM106">
        <v>563</v>
      </c>
      <c r="AN106">
        <v>954</v>
      </c>
      <c r="AO106">
        <v>459</v>
      </c>
    </row>
    <row r="107" spans="11:41" ht="15" customHeight="1" x14ac:dyDescent="0.25">
      <c r="K107">
        <v>797</v>
      </c>
      <c r="L107">
        <v>582</v>
      </c>
      <c r="M107">
        <v>258</v>
      </c>
      <c r="N107">
        <v>96</v>
      </c>
      <c r="O107">
        <v>812</v>
      </c>
      <c r="P107">
        <v>150</v>
      </c>
      <c r="Q107">
        <v>637</v>
      </c>
      <c r="R107">
        <v>96</v>
      </c>
      <c r="S107">
        <v>515</v>
      </c>
      <c r="T107">
        <v>568</v>
      </c>
      <c r="U107">
        <v>580</v>
      </c>
      <c r="V107">
        <v>429</v>
      </c>
      <c r="W107">
        <v>178</v>
      </c>
      <c r="X107">
        <v>463</v>
      </c>
      <c r="Y107">
        <v>670</v>
      </c>
      <c r="Z107">
        <v>550</v>
      </c>
      <c r="AA107">
        <v>208</v>
      </c>
      <c r="AB107">
        <v>489</v>
      </c>
      <c r="AC107">
        <v>245</v>
      </c>
      <c r="AD107">
        <v>88</v>
      </c>
      <c r="AE107">
        <v>854</v>
      </c>
      <c r="AF107">
        <v>461</v>
      </c>
      <c r="AG107">
        <v>758</v>
      </c>
      <c r="AH107">
        <v>761</v>
      </c>
      <c r="AI107">
        <v>463</v>
      </c>
      <c r="AJ107">
        <v>325</v>
      </c>
      <c r="AK107">
        <v>282</v>
      </c>
      <c r="AL107">
        <v>843</v>
      </c>
      <c r="AM107">
        <v>751</v>
      </c>
      <c r="AN107">
        <v>394</v>
      </c>
      <c r="AO107">
        <v>384</v>
      </c>
    </row>
    <row r="108" spans="11:41" ht="15" customHeight="1" x14ac:dyDescent="0.25">
      <c r="K108">
        <v>111</v>
      </c>
      <c r="L108">
        <v>820</v>
      </c>
      <c r="M108">
        <v>628</v>
      </c>
      <c r="N108">
        <v>463</v>
      </c>
      <c r="O108">
        <v>634</v>
      </c>
      <c r="P108">
        <v>123</v>
      </c>
      <c r="Q108">
        <v>264</v>
      </c>
      <c r="R108">
        <v>836</v>
      </c>
      <c r="S108">
        <v>848</v>
      </c>
      <c r="T108">
        <v>802</v>
      </c>
      <c r="U108">
        <v>655</v>
      </c>
      <c r="V108">
        <v>682</v>
      </c>
      <c r="W108">
        <v>163</v>
      </c>
      <c r="X108">
        <v>855</v>
      </c>
      <c r="Y108">
        <v>872</v>
      </c>
      <c r="Z108">
        <v>90</v>
      </c>
      <c r="AA108">
        <v>287</v>
      </c>
      <c r="AB108">
        <v>955</v>
      </c>
      <c r="AC108">
        <v>277</v>
      </c>
      <c r="AD108">
        <v>213</v>
      </c>
      <c r="AE108">
        <v>742</v>
      </c>
      <c r="AF108">
        <v>535</v>
      </c>
      <c r="AG108">
        <v>661</v>
      </c>
      <c r="AH108">
        <v>393</v>
      </c>
      <c r="AI108">
        <v>871</v>
      </c>
      <c r="AJ108">
        <v>561</v>
      </c>
      <c r="AK108">
        <v>681</v>
      </c>
      <c r="AL108">
        <v>87</v>
      </c>
      <c r="AM108">
        <v>333</v>
      </c>
      <c r="AN108">
        <v>70</v>
      </c>
      <c r="AO108">
        <v>741</v>
      </c>
    </row>
    <row r="109" spans="11:41" ht="15" customHeight="1" x14ac:dyDescent="0.25">
      <c r="K109">
        <v>264</v>
      </c>
      <c r="L109">
        <v>895</v>
      </c>
      <c r="M109">
        <v>428</v>
      </c>
      <c r="N109">
        <v>555</v>
      </c>
      <c r="O109">
        <v>76</v>
      </c>
      <c r="P109">
        <v>925</v>
      </c>
      <c r="Q109">
        <v>466</v>
      </c>
      <c r="R109">
        <v>944</v>
      </c>
      <c r="S109">
        <v>615</v>
      </c>
      <c r="T109">
        <v>428</v>
      </c>
      <c r="U109">
        <v>621</v>
      </c>
      <c r="V109">
        <v>455</v>
      </c>
      <c r="W109">
        <v>341</v>
      </c>
      <c r="X109">
        <v>555</v>
      </c>
      <c r="Y109">
        <v>484</v>
      </c>
      <c r="Z109">
        <v>415</v>
      </c>
      <c r="AA109">
        <v>937</v>
      </c>
      <c r="AB109">
        <v>237</v>
      </c>
      <c r="AC109">
        <v>254</v>
      </c>
      <c r="AD109">
        <v>868</v>
      </c>
      <c r="AE109">
        <v>566</v>
      </c>
      <c r="AF109">
        <v>444</v>
      </c>
      <c r="AG109">
        <v>416</v>
      </c>
      <c r="AH109">
        <v>712</v>
      </c>
      <c r="AI109">
        <v>65</v>
      </c>
      <c r="AJ109">
        <v>296</v>
      </c>
      <c r="AK109">
        <v>673</v>
      </c>
      <c r="AL109">
        <v>102</v>
      </c>
      <c r="AM109">
        <v>652</v>
      </c>
      <c r="AN109">
        <v>302</v>
      </c>
      <c r="AO109">
        <v>219</v>
      </c>
    </row>
    <row r="110" spans="11:41" ht="15" customHeight="1" x14ac:dyDescent="0.25">
      <c r="K110">
        <v>294</v>
      </c>
      <c r="L110">
        <v>351</v>
      </c>
      <c r="M110">
        <v>765</v>
      </c>
      <c r="N110">
        <v>518</v>
      </c>
      <c r="O110">
        <v>115</v>
      </c>
      <c r="P110">
        <v>982</v>
      </c>
      <c r="Q110">
        <v>330</v>
      </c>
      <c r="R110">
        <v>420</v>
      </c>
      <c r="S110">
        <v>346</v>
      </c>
      <c r="T110">
        <v>970</v>
      </c>
      <c r="U110">
        <v>555</v>
      </c>
      <c r="V110">
        <v>245</v>
      </c>
      <c r="W110">
        <v>72</v>
      </c>
      <c r="X110">
        <v>162</v>
      </c>
      <c r="Y110">
        <v>510</v>
      </c>
      <c r="Z110">
        <v>777</v>
      </c>
      <c r="AA110">
        <v>153</v>
      </c>
      <c r="AB110">
        <v>799</v>
      </c>
      <c r="AC110">
        <v>690</v>
      </c>
      <c r="AD110">
        <v>862</v>
      </c>
      <c r="AE110">
        <v>94</v>
      </c>
      <c r="AF110">
        <v>199</v>
      </c>
      <c r="AG110">
        <v>193</v>
      </c>
      <c r="AH110">
        <v>627</v>
      </c>
      <c r="AI110">
        <v>333</v>
      </c>
      <c r="AJ110">
        <v>524</v>
      </c>
      <c r="AK110">
        <v>531</v>
      </c>
      <c r="AL110">
        <v>830</v>
      </c>
      <c r="AM110">
        <v>986</v>
      </c>
      <c r="AN110">
        <v>971</v>
      </c>
      <c r="AO110">
        <v>525</v>
      </c>
    </row>
    <row r="111" spans="11:41" ht="15" customHeight="1" x14ac:dyDescent="0.25">
      <c r="K111">
        <v>231</v>
      </c>
      <c r="L111">
        <v>139</v>
      </c>
      <c r="M111">
        <v>514</v>
      </c>
      <c r="N111">
        <v>356</v>
      </c>
      <c r="O111">
        <v>458</v>
      </c>
      <c r="P111">
        <v>907</v>
      </c>
      <c r="Q111">
        <v>447</v>
      </c>
      <c r="R111">
        <v>389</v>
      </c>
      <c r="S111">
        <v>166</v>
      </c>
      <c r="T111">
        <v>139</v>
      </c>
      <c r="U111">
        <v>675</v>
      </c>
      <c r="V111">
        <v>476</v>
      </c>
      <c r="W111">
        <v>586</v>
      </c>
      <c r="X111">
        <v>181</v>
      </c>
      <c r="Y111">
        <v>103</v>
      </c>
      <c r="Z111">
        <v>847</v>
      </c>
      <c r="AA111">
        <v>535</v>
      </c>
      <c r="AB111">
        <v>857</v>
      </c>
      <c r="AC111">
        <v>211</v>
      </c>
      <c r="AD111">
        <v>437</v>
      </c>
      <c r="AE111">
        <v>900</v>
      </c>
      <c r="AF111">
        <v>200</v>
      </c>
      <c r="AG111">
        <v>56</v>
      </c>
      <c r="AH111">
        <v>648</v>
      </c>
      <c r="AI111">
        <v>850</v>
      </c>
      <c r="AJ111">
        <v>682</v>
      </c>
      <c r="AK111">
        <v>393</v>
      </c>
      <c r="AL111">
        <v>922</v>
      </c>
      <c r="AM111">
        <v>655</v>
      </c>
      <c r="AN111">
        <v>161</v>
      </c>
      <c r="AO111">
        <v>753</v>
      </c>
    </row>
    <row r="112" spans="11:41" ht="15" customHeight="1" x14ac:dyDescent="0.25">
      <c r="K112">
        <v>537</v>
      </c>
      <c r="L112">
        <v>823</v>
      </c>
      <c r="M112">
        <v>251</v>
      </c>
      <c r="N112">
        <v>142</v>
      </c>
      <c r="O112">
        <v>84</v>
      </c>
      <c r="P112">
        <v>285</v>
      </c>
      <c r="Q112">
        <v>341</v>
      </c>
      <c r="R112">
        <v>862</v>
      </c>
      <c r="S112">
        <v>696</v>
      </c>
      <c r="T112">
        <v>879</v>
      </c>
      <c r="U112">
        <v>270</v>
      </c>
      <c r="V112">
        <v>129</v>
      </c>
      <c r="W112">
        <v>154</v>
      </c>
      <c r="X112">
        <v>640</v>
      </c>
      <c r="Y112">
        <v>475</v>
      </c>
      <c r="Z112">
        <v>711</v>
      </c>
      <c r="AA112">
        <v>293</v>
      </c>
      <c r="AB112">
        <v>65</v>
      </c>
      <c r="AC112">
        <v>591</v>
      </c>
      <c r="AD112">
        <v>602</v>
      </c>
      <c r="AE112">
        <v>965</v>
      </c>
      <c r="AF112">
        <v>727</v>
      </c>
      <c r="AG112">
        <v>842</v>
      </c>
      <c r="AH112">
        <v>888</v>
      </c>
      <c r="AI112">
        <v>908</v>
      </c>
      <c r="AJ112">
        <v>103</v>
      </c>
      <c r="AK112">
        <v>287</v>
      </c>
      <c r="AL112">
        <v>118</v>
      </c>
      <c r="AM112">
        <v>183</v>
      </c>
      <c r="AN112">
        <v>319</v>
      </c>
      <c r="AO112">
        <v>907</v>
      </c>
    </row>
    <row r="113" spans="11:41" ht="15" customHeight="1" x14ac:dyDescent="0.25">
      <c r="K113">
        <v>889</v>
      </c>
      <c r="L113">
        <v>968</v>
      </c>
      <c r="M113">
        <v>283</v>
      </c>
      <c r="N113">
        <v>409</v>
      </c>
      <c r="O113">
        <v>277</v>
      </c>
      <c r="P113">
        <v>426</v>
      </c>
      <c r="Q113">
        <v>543</v>
      </c>
      <c r="R113">
        <v>651</v>
      </c>
      <c r="S113">
        <v>452</v>
      </c>
      <c r="T113">
        <v>684</v>
      </c>
      <c r="U113">
        <v>592</v>
      </c>
      <c r="V113">
        <v>432</v>
      </c>
      <c r="W113">
        <v>120</v>
      </c>
      <c r="X113">
        <v>609</v>
      </c>
      <c r="Y113">
        <v>374</v>
      </c>
      <c r="Z113">
        <v>276</v>
      </c>
      <c r="AA113">
        <v>886</v>
      </c>
      <c r="AB113">
        <v>703</v>
      </c>
      <c r="AC113">
        <v>650</v>
      </c>
      <c r="AD113">
        <v>77</v>
      </c>
      <c r="AE113">
        <v>700</v>
      </c>
      <c r="AF113">
        <v>855</v>
      </c>
      <c r="AG113">
        <v>909</v>
      </c>
      <c r="AH113">
        <v>452</v>
      </c>
      <c r="AI113">
        <v>109</v>
      </c>
      <c r="AJ113">
        <v>533</v>
      </c>
      <c r="AK113">
        <v>777</v>
      </c>
      <c r="AL113">
        <v>481</v>
      </c>
      <c r="AM113">
        <v>194</v>
      </c>
      <c r="AN113">
        <v>871</v>
      </c>
      <c r="AO113">
        <v>435</v>
      </c>
    </row>
    <row r="114" spans="11:41" ht="15" customHeight="1" x14ac:dyDescent="0.25">
      <c r="K114">
        <v>126</v>
      </c>
      <c r="L114">
        <v>479</v>
      </c>
      <c r="M114">
        <v>575</v>
      </c>
      <c r="N114">
        <v>850</v>
      </c>
      <c r="O114">
        <v>412</v>
      </c>
      <c r="P114">
        <v>509</v>
      </c>
      <c r="Q114">
        <v>405</v>
      </c>
      <c r="R114">
        <v>759</v>
      </c>
      <c r="S114">
        <v>748</v>
      </c>
      <c r="T114">
        <v>535</v>
      </c>
      <c r="U114">
        <v>578</v>
      </c>
      <c r="V114">
        <v>541</v>
      </c>
      <c r="W114">
        <v>329</v>
      </c>
      <c r="X114">
        <v>846</v>
      </c>
      <c r="Y114">
        <v>581</v>
      </c>
      <c r="Z114">
        <v>896</v>
      </c>
      <c r="AA114">
        <v>343</v>
      </c>
      <c r="AB114">
        <v>626</v>
      </c>
      <c r="AC114">
        <v>940</v>
      </c>
      <c r="AD114">
        <v>238</v>
      </c>
      <c r="AE114">
        <v>386</v>
      </c>
      <c r="AF114">
        <v>350</v>
      </c>
      <c r="AG114">
        <v>207</v>
      </c>
      <c r="AH114">
        <v>821</v>
      </c>
      <c r="AI114">
        <v>775</v>
      </c>
      <c r="AJ114">
        <v>53</v>
      </c>
      <c r="AK114">
        <v>753</v>
      </c>
      <c r="AL114">
        <v>442</v>
      </c>
      <c r="AM114">
        <v>109</v>
      </c>
      <c r="AN114">
        <v>912</v>
      </c>
      <c r="AO114">
        <v>371</v>
      </c>
    </row>
    <row r="115" spans="11:41" ht="15" customHeight="1" x14ac:dyDescent="0.25">
      <c r="K115">
        <v>454</v>
      </c>
      <c r="L115">
        <v>506</v>
      </c>
      <c r="M115">
        <v>315</v>
      </c>
      <c r="N115">
        <v>80</v>
      </c>
      <c r="O115">
        <v>466</v>
      </c>
      <c r="P115">
        <v>178</v>
      </c>
      <c r="Q115">
        <v>508</v>
      </c>
      <c r="R115">
        <v>800</v>
      </c>
      <c r="S115">
        <v>914</v>
      </c>
      <c r="T115">
        <v>211</v>
      </c>
      <c r="U115">
        <v>350</v>
      </c>
      <c r="V115">
        <v>843</v>
      </c>
      <c r="W115">
        <v>370</v>
      </c>
      <c r="X115">
        <v>68</v>
      </c>
      <c r="Y115">
        <v>411</v>
      </c>
      <c r="Z115">
        <v>590</v>
      </c>
      <c r="AA115">
        <v>527</v>
      </c>
      <c r="AB115">
        <v>247</v>
      </c>
      <c r="AC115">
        <v>228</v>
      </c>
      <c r="AD115">
        <v>599</v>
      </c>
      <c r="AE115">
        <v>220</v>
      </c>
      <c r="AF115">
        <v>356</v>
      </c>
      <c r="AG115">
        <v>106</v>
      </c>
      <c r="AH115">
        <v>454</v>
      </c>
      <c r="AI115">
        <v>606</v>
      </c>
      <c r="AJ115">
        <v>413</v>
      </c>
      <c r="AK115">
        <v>305</v>
      </c>
      <c r="AL115">
        <v>193</v>
      </c>
      <c r="AM115">
        <v>85</v>
      </c>
      <c r="AN115">
        <v>658</v>
      </c>
      <c r="AO115">
        <v>407</v>
      </c>
    </row>
    <row r="116" spans="11:41" ht="15" customHeight="1" x14ac:dyDescent="0.25">
      <c r="K116">
        <v>796</v>
      </c>
      <c r="L116">
        <v>843</v>
      </c>
      <c r="M116">
        <v>192</v>
      </c>
      <c r="N116">
        <v>316</v>
      </c>
      <c r="O116">
        <v>483</v>
      </c>
      <c r="P116">
        <v>475</v>
      </c>
      <c r="Q116">
        <v>456</v>
      </c>
      <c r="R116">
        <v>268</v>
      </c>
      <c r="S116">
        <v>50</v>
      </c>
      <c r="T116">
        <v>79</v>
      </c>
      <c r="U116">
        <v>204</v>
      </c>
      <c r="V116">
        <v>762</v>
      </c>
      <c r="W116">
        <v>686</v>
      </c>
      <c r="X116">
        <v>244</v>
      </c>
      <c r="Y116">
        <v>150</v>
      </c>
      <c r="Z116">
        <v>993</v>
      </c>
      <c r="AA116">
        <v>123</v>
      </c>
      <c r="AB116">
        <v>914</v>
      </c>
      <c r="AC116">
        <v>324</v>
      </c>
      <c r="AD116">
        <v>451</v>
      </c>
      <c r="AE116">
        <v>691</v>
      </c>
      <c r="AF116">
        <v>544</v>
      </c>
      <c r="AG116">
        <v>493</v>
      </c>
      <c r="AH116">
        <v>696</v>
      </c>
      <c r="AI116">
        <v>69</v>
      </c>
      <c r="AJ116">
        <v>519</v>
      </c>
      <c r="AK116">
        <v>824</v>
      </c>
      <c r="AL116">
        <v>798</v>
      </c>
      <c r="AM116">
        <v>363</v>
      </c>
      <c r="AN116">
        <v>851</v>
      </c>
      <c r="AO116">
        <v>412</v>
      </c>
    </row>
    <row r="117" spans="11:41" ht="15" customHeight="1" x14ac:dyDescent="0.25">
      <c r="K117">
        <v>211</v>
      </c>
      <c r="L117">
        <v>480</v>
      </c>
      <c r="M117">
        <v>319</v>
      </c>
      <c r="N117">
        <v>791</v>
      </c>
      <c r="O117">
        <v>502</v>
      </c>
      <c r="P117">
        <v>325</v>
      </c>
      <c r="Q117">
        <v>320</v>
      </c>
      <c r="R117">
        <v>359</v>
      </c>
      <c r="S117">
        <v>609</v>
      </c>
      <c r="T117">
        <v>238</v>
      </c>
      <c r="U117">
        <v>348</v>
      </c>
      <c r="V117">
        <v>807</v>
      </c>
      <c r="W117">
        <v>945</v>
      </c>
      <c r="X117">
        <v>91</v>
      </c>
      <c r="Y117">
        <v>368</v>
      </c>
      <c r="Z117">
        <v>389</v>
      </c>
      <c r="AA117">
        <v>951</v>
      </c>
      <c r="AB117">
        <v>89</v>
      </c>
      <c r="AC117">
        <v>245</v>
      </c>
      <c r="AD117">
        <v>810</v>
      </c>
      <c r="AE117">
        <v>87</v>
      </c>
      <c r="AF117">
        <v>232</v>
      </c>
      <c r="AG117">
        <v>378</v>
      </c>
      <c r="AH117">
        <v>365</v>
      </c>
      <c r="AI117">
        <v>592</v>
      </c>
      <c r="AJ117">
        <v>351</v>
      </c>
      <c r="AK117">
        <v>81</v>
      </c>
      <c r="AL117">
        <v>155</v>
      </c>
      <c r="AM117">
        <v>104</v>
      </c>
      <c r="AN117">
        <v>641</v>
      </c>
      <c r="AO117">
        <v>599</v>
      </c>
    </row>
    <row r="118" spans="11:41" ht="15" customHeight="1" x14ac:dyDescent="0.25">
      <c r="K118">
        <v>57</v>
      </c>
      <c r="L118">
        <v>175</v>
      </c>
      <c r="M118">
        <v>375</v>
      </c>
      <c r="N118">
        <v>658</v>
      </c>
      <c r="O118">
        <v>127</v>
      </c>
      <c r="P118">
        <v>622</v>
      </c>
      <c r="Q118">
        <v>779</v>
      </c>
      <c r="R118">
        <v>676</v>
      </c>
      <c r="S118">
        <v>681</v>
      </c>
      <c r="T118">
        <v>527</v>
      </c>
      <c r="U118">
        <v>934</v>
      </c>
      <c r="V118">
        <v>585</v>
      </c>
      <c r="W118">
        <v>623</v>
      </c>
      <c r="X118">
        <v>619</v>
      </c>
      <c r="Y118">
        <v>820</v>
      </c>
      <c r="Z118">
        <v>657</v>
      </c>
      <c r="AA118">
        <v>83</v>
      </c>
      <c r="AB118">
        <v>204</v>
      </c>
      <c r="AC118">
        <v>881</v>
      </c>
      <c r="AD118">
        <v>400</v>
      </c>
      <c r="AE118">
        <v>597</v>
      </c>
      <c r="AF118">
        <v>143</v>
      </c>
      <c r="AG118">
        <v>821</v>
      </c>
      <c r="AH118">
        <v>419</v>
      </c>
      <c r="AI118">
        <v>105</v>
      </c>
      <c r="AJ118">
        <v>639</v>
      </c>
      <c r="AK118">
        <v>137</v>
      </c>
      <c r="AL118">
        <v>539</v>
      </c>
      <c r="AM118">
        <v>161</v>
      </c>
      <c r="AN118">
        <v>355</v>
      </c>
      <c r="AO118">
        <v>411</v>
      </c>
    </row>
    <row r="119" spans="11:41" ht="15" customHeight="1" x14ac:dyDescent="0.25">
      <c r="K119">
        <v>678</v>
      </c>
      <c r="L119">
        <v>758</v>
      </c>
      <c r="M119">
        <v>338</v>
      </c>
      <c r="N119">
        <v>140</v>
      </c>
      <c r="O119">
        <v>574</v>
      </c>
      <c r="P119">
        <v>720</v>
      </c>
      <c r="Q119">
        <v>332</v>
      </c>
      <c r="R119">
        <v>633</v>
      </c>
      <c r="S119">
        <v>139</v>
      </c>
      <c r="T119">
        <v>231</v>
      </c>
      <c r="U119">
        <v>363</v>
      </c>
      <c r="V119">
        <v>624</v>
      </c>
      <c r="W119">
        <v>295</v>
      </c>
      <c r="X119">
        <v>718</v>
      </c>
      <c r="Y119">
        <v>456</v>
      </c>
      <c r="Z119">
        <v>117</v>
      </c>
      <c r="AA119">
        <v>454</v>
      </c>
      <c r="AB119">
        <v>296</v>
      </c>
      <c r="AC119">
        <v>432</v>
      </c>
      <c r="AD119">
        <v>568</v>
      </c>
      <c r="AE119">
        <v>377</v>
      </c>
      <c r="AF119">
        <v>415</v>
      </c>
      <c r="AG119">
        <v>469</v>
      </c>
      <c r="AH119">
        <v>580</v>
      </c>
      <c r="AI119">
        <v>258</v>
      </c>
      <c r="AJ119">
        <v>388</v>
      </c>
      <c r="AK119">
        <v>659</v>
      </c>
      <c r="AL119">
        <v>491</v>
      </c>
      <c r="AM119">
        <v>997</v>
      </c>
      <c r="AN119">
        <v>305</v>
      </c>
      <c r="AO119">
        <v>885</v>
      </c>
    </row>
    <row r="120" spans="11:41" ht="15" customHeight="1" x14ac:dyDescent="0.25">
      <c r="K120">
        <v>984</v>
      </c>
      <c r="L120">
        <v>151</v>
      </c>
      <c r="M120">
        <v>376</v>
      </c>
      <c r="N120">
        <v>202</v>
      </c>
      <c r="O120">
        <v>97</v>
      </c>
      <c r="P120">
        <v>864</v>
      </c>
      <c r="Q120">
        <v>64</v>
      </c>
      <c r="R120">
        <v>686</v>
      </c>
      <c r="S120">
        <v>124</v>
      </c>
      <c r="T120">
        <v>142</v>
      </c>
      <c r="U120">
        <v>763</v>
      </c>
      <c r="V120">
        <v>774</v>
      </c>
      <c r="W120">
        <v>299</v>
      </c>
      <c r="X120">
        <v>918</v>
      </c>
      <c r="Y120">
        <v>466</v>
      </c>
      <c r="Z120">
        <v>268</v>
      </c>
      <c r="AA120">
        <v>934</v>
      </c>
      <c r="AB120">
        <v>113</v>
      </c>
      <c r="AC120">
        <v>809</v>
      </c>
      <c r="AD120">
        <v>347</v>
      </c>
      <c r="AE120">
        <v>257</v>
      </c>
      <c r="AF120">
        <v>396</v>
      </c>
      <c r="AG120">
        <v>539</v>
      </c>
      <c r="AH120">
        <v>278</v>
      </c>
      <c r="AI120">
        <v>822</v>
      </c>
      <c r="AJ120">
        <v>693</v>
      </c>
      <c r="AK120">
        <v>695</v>
      </c>
      <c r="AL120">
        <v>134</v>
      </c>
      <c r="AM120">
        <v>762</v>
      </c>
      <c r="AN120">
        <v>596</v>
      </c>
      <c r="AO120">
        <v>985</v>
      </c>
    </row>
    <row r="121" spans="11:41" ht="15" customHeight="1" x14ac:dyDescent="0.25">
      <c r="K121">
        <v>195</v>
      </c>
      <c r="L121">
        <v>580</v>
      </c>
      <c r="M121">
        <v>993</v>
      </c>
      <c r="N121">
        <v>888</v>
      </c>
      <c r="O121">
        <v>73</v>
      </c>
      <c r="P121">
        <v>991</v>
      </c>
      <c r="Q121">
        <v>652</v>
      </c>
      <c r="R121">
        <v>595</v>
      </c>
      <c r="S121">
        <v>914</v>
      </c>
      <c r="T121">
        <v>446</v>
      </c>
      <c r="U121">
        <v>704</v>
      </c>
      <c r="V121">
        <v>353</v>
      </c>
      <c r="W121">
        <v>204</v>
      </c>
      <c r="X121">
        <v>577</v>
      </c>
      <c r="Y121">
        <v>883</v>
      </c>
      <c r="Z121">
        <v>141</v>
      </c>
      <c r="AA121">
        <v>384</v>
      </c>
      <c r="AB121">
        <v>395</v>
      </c>
      <c r="AC121">
        <v>498</v>
      </c>
      <c r="AD121">
        <v>479</v>
      </c>
      <c r="AE121">
        <v>76</v>
      </c>
      <c r="AF121">
        <v>716</v>
      </c>
      <c r="AG121">
        <v>423</v>
      </c>
      <c r="AH121">
        <v>691</v>
      </c>
      <c r="AI121">
        <v>851</v>
      </c>
      <c r="AJ121">
        <v>940</v>
      </c>
      <c r="AK121">
        <v>791</v>
      </c>
      <c r="AL121">
        <v>529</v>
      </c>
      <c r="AM121">
        <v>320</v>
      </c>
      <c r="AN121">
        <v>902</v>
      </c>
      <c r="AO121">
        <v>475</v>
      </c>
    </row>
    <row r="122" spans="11:41" ht="15" customHeight="1" x14ac:dyDescent="0.25">
      <c r="K122">
        <v>267</v>
      </c>
      <c r="L122">
        <v>232</v>
      </c>
      <c r="M122">
        <v>839</v>
      </c>
      <c r="N122">
        <v>312</v>
      </c>
      <c r="O122">
        <v>626</v>
      </c>
      <c r="P122">
        <v>768</v>
      </c>
      <c r="Q122">
        <v>351</v>
      </c>
      <c r="R122">
        <v>663</v>
      </c>
      <c r="S122">
        <v>945</v>
      </c>
      <c r="T122">
        <v>585</v>
      </c>
      <c r="U122">
        <v>380</v>
      </c>
      <c r="V122">
        <v>661</v>
      </c>
      <c r="W122">
        <v>942</v>
      </c>
      <c r="X122">
        <v>675</v>
      </c>
      <c r="Y122">
        <v>535</v>
      </c>
      <c r="Z122">
        <v>864</v>
      </c>
      <c r="AA122">
        <v>562</v>
      </c>
      <c r="AB122">
        <v>219</v>
      </c>
      <c r="AC122">
        <v>872</v>
      </c>
      <c r="AD122">
        <v>154</v>
      </c>
      <c r="AE122">
        <v>793</v>
      </c>
      <c r="AF122">
        <v>630</v>
      </c>
      <c r="AG122">
        <v>832</v>
      </c>
      <c r="AH122">
        <v>500</v>
      </c>
      <c r="AI122">
        <v>403</v>
      </c>
      <c r="AJ122">
        <v>298</v>
      </c>
      <c r="AK122">
        <v>197</v>
      </c>
      <c r="AL122">
        <v>532</v>
      </c>
      <c r="AM122">
        <v>480</v>
      </c>
      <c r="AN122">
        <v>249</v>
      </c>
      <c r="AO122">
        <v>616</v>
      </c>
    </row>
    <row r="123" spans="11:41" ht="15" customHeight="1" x14ac:dyDescent="0.25">
      <c r="K123">
        <v>838</v>
      </c>
      <c r="L123">
        <v>849</v>
      </c>
      <c r="M123">
        <v>854</v>
      </c>
      <c r="N123">
        <v>445</v>
      </c>
      <c r="O123">
        <v>247</v>
      </c>
      <c r="P123">
        <v>525</v>
      </c>
      <c r="Q123">
        <v>180</v>
      </c>
      <c r="R123">
        <v>466</v>
      </c>
      <c r="S123">
        <v>100</v>
      </c>
      <c r="T123">
        <v>977</v>
      </c>
      <c r="U123">
        <v>317</v>
      </c>
      <c r="V123">
        <v>711</v>
      </c>
      <c r="W123">
        <v>454</v>
      </c>
      <c r="X123">
        <v>810</v>
      </c>
      <c r="Y123">
        <v>349</v>
      </c>
      <c r="Z123">
        <v>561</v>
      </c>
      <c r="AA123">
        <v>846</v>
      </c>
      <c r="AB123">
        <v>974</v>
      </c>
      <c r="AC123">
        <v>698</v>
      </c>
      <c r="AD123">
        <v>770</v>
      </c>
      <c r="AE123">
        <v>856</v>
      </c>
      <c r="AF123">
        <v>147</v>
      </c>
      <c r="AG123">
        <v>637</v>
      </c>
      <c r="AH123">
        <v>211</v>
      </c>
      <c r="AI123">
        <v>779</v>
      </c>
      <c r="AJ123">
        <v>577</v>
      </c>
      <c r="AK123">
        <v>992</v>
      </c>
      <c r="AL123">
        <v>354</v>
      </c>
      <c r="AM123">
        <v>517</v>
      </c>
      <c r="AN123">
        <v>797</v>
      </c>
      <c r="AO123">
        <v>717</v>
      </c>
    </row>
    <row r="124" spans="11:41" ht="15" customHeight="1" x14ac:dyDescent="0.25">
      <c r="K124">
        <v>220</v>
      </c>
      <c r="L124">
        <v>289</v>
      </c>
      <c r="M124">
        <v>936</v>
      </c>
      <c r="N124">
        <v>453</v>
      </c>
      <c r="O124">
        <v>316</v>
      </c>
      <c r="P124">
        <v>669</v>
      </c>
      <c r="Q124">
        <v>987</v>
      </c>
      <c r="R124">
        <v>271</v>
      </c>
      <c r="S124">
        <v>505</v>
      </c>
      <c r="T124">
        <v>247</v>
      </c>
      <c r="U124">
        <v>368</v>
      </c>
      <c r="V124">
        <v>104</v>
      </c>
      <c r="W124">
        <v>711</v>
      </c>
      <c r="X124">
        <v>115</v>
      </c>
      <c r="Y124">
        <v>203</v>
      </c>
      <c r="Z124">
        <v>90</v>
      </c>
      <c r="AA124">
        <v>346</v>
      </c>
      <c r="AB124">
        <v>267</v>
      </c>
      <c r="AC124">
        <v>377</v>
      </c>
      <c r="AD124">
        <v>910</v>
      </c>
      <c r="AE124">
        <v>182</v>
      </c>
      <c r="AF124">
        <v>712</v>
      </c>
      <c r="AG124">
        <v>778</v>
      </c>
      <c r="AH124">
        <v>153</v>
      </c>
      <c r="AI124">
        <v>401</v>
      </c>
      <c r="AJ124">
        <v>248</v>
      </c>
      <c r="AK124">
        <v>234</v>
      </c>
      <c r="AL124">
        <v>295</v>
      </c>
      <c r="AM124">
        <v>739</v>
      </c>
      <c r="AN124">
        <v>90</v>
      </c>
      <c r="AO124">
        <v>993</v>
      </c>
    </row>
    <row r="125" spans="11:41" ht="15" customHeight="1" x14ac:dyDescent="0.25">
      <c r="K125">
        <v>199</v>
      </c>
      <c r="L125">
        <v>651</v>
      </c>
      <c r="M125">
        <v>987</v>
      </c>
      <c r="N125">
        <v>454</v>
      </c>
      <c r="O125">
        <v>688</v>
      </c>
      <c r="P125">
        <v>859</v>
      </c>
      <c r="Q125">
        <v>443</v>
      </c>
      <c r="R125">
        <v>710</v>
      </c>
      <c r="S125">
        <v>260</v>
      </c>
      <c r="T125">
        <v>433</v>
      </c>
      <c r="U125">
        <v>214</v>
      </c>
      <c r="V125">
        <v>400</v>
      </c>
      <c r="W125">
        <v>954</v>
      </c>
      <c r="X125">
        <v>181</v>
      </c>
      <c r="Y125">
        <v>92</v>
      </c>
      <c r="Z125">
        <v>902</v>
      </c>
      <c r="AA125">
        <v>760</v>
      </c>
      <c r="AB125">
        <v>894</v>
      </c>
      <c r="AC125">
        <v>136</v>
      </c>
      <c r="AD125">
        <v>360</v>
      </c>
      <c r="AE125">
        <v>650</v>
      </c>
      <c r="AF125">
        <v>925</v>
      </c>
      <c r="AG125">
        <v>346</v>
      </c>
      <c r="AH125">
        <v>841</v>
      </c>
      <c r="AI125">
        <v>248</v>
      </c>
      <c r="AJ125">
        <v>952</v>
      </c>
      <c r="AK125">
        <v>564</v>
      </c>
      <c r="AL125">
        <v>780</v>
      </c>
      <c r="AM125">
        <v>952</v>
      </c>
      <c r="AN125">
        <v>365</v>
      </c>
      <c r="AO125">
        <v>545</v>
      </c>
    </row>
    <row r="126" spans="11:41" ht="15" customHeight="1" x14ac:dyDescent="0.25">
      <c r="K126">
        <v>332</v>
      </c>
      <c r="L126">
        <v>312</v>
      </c>
      <c r="M126">
        <v>852</v>
      </c>
      <c r="N126">
        <v>761</v>
      </c>
      <c r="O126">
        <v>156</v>
      </c>
      <c r="P126">
        <v>518</v>
      </c>
      <c r="Q126">
        <v>333</v>
      </c>
      <c r="R126">
        <v>871</v>
      </c>
      <c r="S126">
        <v>612</v>
      </c>
      <c r="T126">
        <v>970</v>
      </c>
      <c r="U126">
        <v>128</v>
      </c>
      <c r="V126">
        <v>465</v>
      </c>
      <c r="W126">
        <v>704</v>
      </c>
      <c r="X126">
        <v>101</v>
      </c>
      <c r="Y126">
        <v>135</v>
      </c>
      <c r="Z126">
        <v>750</v>
      </c>
      <c r="AA126">
        <v>892</v>
      </c>
      <c r="AB126">
        <v>344</v>
      </c>
      <c r="AC126">
        <v>622</v>
      </c>
      <c r="AD126">
        <v>143</v>
      </c>
      <c r="AE126">
        <v>622</v>
      </c>
      <c r="AF126">
        <v>239</v>
      </c>
      <c r="AG126">
        <v>284</v>
      </c>
      <c r="AH126">
        <v>457</v>
      </c>
      <c r="AI126">
        <v>678</v>
      </c>
      <c r="AJ126">
        <v>806</v>
      </c>
      <c r="AK126">
        <v>524</v>
      </c>
      <c r="AL126">
        <v>271</v>
      </c>
      <c r="AM126">
        <v>904</v>
      </c>
      <c r="AN126">
        <v>802</v>
      </c>
      <c r="AO126">
        <v>189</v>
      </c>
    </row>
    <row r="127" spans="11:41" ht="15" customHeight="1" x14ac:dyDescent="0.25">
      <c r="K127">
        <v>689</v>
      </c>
      <c r="L127">
        <v>874</v>
      </c>
      <c r="M127">
        <v>473</v>
      </c>
      <c r="N127">
        <v>876</v>
      </c>
      <c r="O127">
        <v>870</v>
      </c>
      <c r="P127">
        <v>345</v>
      </c>
      <c r="Q127">
        <v>72</v>
      </c>
      <c r="R127">
        <v>276</v>
      </c>
      <c r="S127">
        <v>65</v>
      </c>
      <c r="T127">
        <v>672</v>
      </c>
      <c r="U127">
        <v>781</v>
      </c>
      <c r="V127">
        <v>856</v>
      </c>
      <c r="W127">
        <v>876</v>
      </c>
      <c r="X127">
        <v>474</v>
      </c>
      <c r="Y127">
        <v>776</v>
      </c>
      <c r="Z127">
        <v>180</v>
      </c>
      <c r="AA127">
        <v>892</v>
      </c>
      <c r="AB127">
        <v>995</v>
      </c>
      <c r="AC127">
        <v>999</v>
      </c>
      <c r="AD127">
        <v>354</v>
      </c>
      <c r="AE127">
        <v>503</v>
      </c>
      <c r="AF127">
        <v>345</v>
      </c>
      <c r="AG127">
        <v>627</v>
      </c>
      <c r="AH127">
        <v>780</v>
      </c>
      <c r="AI127">
        <v>817</v>
      </c>
      <c r="AJ127">
        <v>428</v>
      </c>
      <c r="AK127">
        <v>851</v>
      </c>
      <c r="AL127">
        <v>281</v>
      </c>
      <c r="AM127">
        <v>757</v>
      </c>
      <c r="AN127">
        <v>807</v>
      </c>
      <c r="AO127">
        <v>436</v>
      </c>
    </row>
    <row r="128" spans="11:41" ht="15" customHeight="1" x14ac:dyDescent="0.25">
      <c r="K128">
        <v>463</v>
      </c>
      <c r="L128">
        <v>513</v>
      </c>
      <c r="M128">
        <v>869</v>
      </c>
      <c r="N128">
        <v>628</v>
      </c>
      <c r="O128">
        <v>321</v>
      </c>
      <c r="P128">
        <v>197</v>
      </c>
      <c r="Q128">
        <v>967</v>
      </c>
      <c r="R128">
        <v>815</v>
      </c>
      <c r="S128">
        <v>69</v>
      </c>
      <c r="T128">
        <v>858</v>
      </c>
      <c r="U128">
        <v>825</v>
      </c>
      <c r="V128">
        <v>557</v>
      </c>
      <c r="W128">
        <v>991</v>
      </c>
      <c r="X128">
        <v>762</v>
      </c>
      <c r="Y128">
        <v>403</v>
      </c>
      <c r="Z128">
        <v>680</v>
      </c>
      <c r="AA128">
        <v>963</v>
      </c>
      <c r="AB128">
        <v>746</v>
      </c>
      <c r="AC128">
        <v>831</v>
      </c>
      <c r="AD128">
        <v>454</v>
      </c>
      <c r="AE128">
        <v>889</v>
      </c>
      <c r="AF128">
        <v>113</v>
      </c>
      <c r="AG128">
        <v>425</v>
      </c>
      <c r="AH128">
        <v>977</v>
      </c>
      <c r="AI128">
        <v>929</v>
      </c>
      <c r="AJ128">
        <v>147</v>
      </c>
      <c r="AK128">
        <v>164</v>
      </c>
      <c r="AL128">
        <v>867</v>
      </c>
      <c r="AM128">
        <v>407</v>
      </c>
      <c r="AN128">
        <v>457</v>
      </c>
      <c r="AO128">
        <v>118</v>
      </c>
    </row>
    <row r="129" spans="11:41" ht="15" customHeight="1" x14ac:dyDescent="0.25">
      <c r="K129">
        <v>99</v>
      </c>
      <c r="L129">
        <v>282</v>
      </c>
      <c r="M129">
        <v>196</v>
      </c>
      <c r="N129">
        <v>840</v>
      </c>
      <c r="O129">
        <v>112</v>
      </c>
      <c r="P129">
        <v>92</v>
      </c>
      <c r="Q129">
        <v>646</v>
      </c>
      <c r="R129">
        <v>900</v>
      </c>
      <c r="S129">
        <v>537</v>
      </c>
      <c r="T129">
        <v>920</v>
      </c>
      <c r="U129">
        <v>609</v>
      </c>
      <c r="V129">
        <v>727</v>
      </c>
      <c r="W129">
        <v>648</v>
      </c>
      <c r="X129">
        <v>910</v>
      </c>
      <c r="Y129">
        <v>150</v>
      </c>
      <c r="Z129">
        <v>257</v>
      </c>
      <c r="AA129">
        <v>362</v>
      </c>
      <c r="AB129">
        <v>618</v>
      </c>
      <c r="AC129">
        <v>598</v>
      </c>
      <c r="AD129">
        <v>376</v>
      </c>
      <c r="AE129">
        <v>927</v>
      </c>
      <c r="AF129">
        <v>462</v>
      </c>
      <c r="AG129">
        <v>312</v>
      </c>
      <c r="AH129">
        <v>277</v>
      </c>
      <c r="AI129">
        <v>496</v>
      </c>
      <c r="AJ129">
        <v>201</v>
      </c>
      <c r="AK129">
        <v>271</v>
      </c>
      <c r="AL129">
        <v>59</v>
      </c>
      <c r="AM129">
        <v>786</v>
      </c>
      <c r="AN129">
        <v>83</v>
      </c>
      <c r="AO129">
        <v>818</v>
      </c>
    </row>
    <row r="130" spans="11:41" ht="15" customHeight="1" x14ac:dyDescent="0.25">
      <c r="K130">
        <v>863</v>
      </c>
      <c r="L130">
        <v>625</v>
      </c>
      <c r="M130">
        <v>140</v>
      </c>
      <c r="N130">
        <v>123</v>
      </c>
      <c r="O130">
        <v>579</v>
      </c>
      <c r="P130">
        <v>236</v>
      </c>
      <c r="Q130">
        <v>670</v>
      </c>
      <c r="R130">
        <v>97</v>
      </c>
      <c r="S130">
        <v>301</v>
      </c>
      <c r="T130">
        <v>56</v>
      </c>
      <c r="U130">
        <v>214</v>
      </c>
      <c r="V130">
        <v>323</v>
      </c>
      <c r="W130">
        <v>838</v>
      </c>
      <c r="X130">
        <v>635</v>
      </c>
      <c r="Y130">
        <v>995</v>
      </c>
      <c r="Z130">
        <v>365</v>
      </c>
      <c r="AA130">
        <v>725</v>
      </c>
      <c r="AB130">
        <v>615</v>
      </c>
      <c r="AC130">
        <v>537</v>
      </c>
      <c r="AD130">
        <v>204</v>
      </c>
      <c r="AE130">
        <v>565</v>
      </c>
      <c r="AF130">
        <v>400</v>
      </c>
      <c r="AG130">
        <v>388</v>
      </c>
      <c r="AH130">
        <v>413</v>
      </c>
      <c r="AI130">
        <v>230</v>
      </c>
      <c r="AJ130">
        <v>271</v>
      </c>
      <c r="AK130">
        <v>676</v>
      </c>
      <c r="AL130">
        <v>73</v>
      </c>
      <c r="AM130">
        <v>460</v>
      </c>
      <c r="AN130">
        <v>279</v>
      </c>
      <c r="AO130">
        <v>480</v>
      </c>
    </row>
    <row r="131" spans="11:41" ht="15" customHeight="1" x14ac:dyDescent="0.25">
      <c r="K131">
        <v>465</v>
      </c>
      <c r="L131">
        <v>503</v>
      </c>
      <c r="M131">
        <v>922</v>
      </c>
      <c r="N131">
        <v>208</v>
      </c>
      <c r="O131">
        <v>266</v>
      </c>
      <c r="P131">
        <v>643</v>
      </c>
      <c r="Q131">
        <v>608</v>
      </c>
      <c r="R131">
        <v>775</v>
      </c>
      <c r="S131">
        <v>690</v>
      </c>
      <c r="T131">
        <v>534</v>
      </c>
      <c r="U131">
        <v>835</v>
      </c>
      <c r="V131">
        <v>466</v>
      </c>
      <c r="W131">
        <v>525</v>
      </c>
      <c r="X131">
        <v>669</v>
      </c>
      <c r="Y131">
        <v>464</v>
      </c>
      <c r="Z131">
        <v>984</v>
      </c>
      <c r="AA131">
        <v>187</v>
      </c>
      <c r="AB131">
        <v>413</v>
      </c>
      <c r="AC131">
        <v>694</v>
      </c>
      <c r="AD131">
        <v>655</v>
      </c>
      <c r="AE131">
        <v>188</v>
      </c>
      <c r="AF131">
        <v>488</v>
      </c>
      <c r="AG131">
        <v>598</v>
      </c>
      <c r="AH131">
        <v>170</v>
      </c>
      <c r="AI131">
        <v>638</v>
      </c>
      <c r="AJ131">
        <v>491</v>
      </c>
      <c r="AK131">
        <v>455</v>
      </c>
      <c r="AL131">
        <v>794</v>
      </c>
      <c r="AM131">
        <v>340</v>
      </c>
      <c r="AN131">
        <v>724</v>
      </c>
      <c r="AO131">
        <v>106</v>
      </c>
    </row>
    <row r="132" spans="11:41" ht="15" customHeight="1" x14ac:dyDescent="0.25">
      <c r="K132">
        <v>536</v>
      </c>
      <c r="L132">
        <v>295</v>
      </c>
      <c r="M132">
        <v>719</v>
      </c>
      <c r="N132">
        <v>96</v>
      </c>
      <c r="O132">
        <v>187</v>
      </c>
      <c r="P132">
        <v>748</v>
      </c>
      <c r="Q132">
        <v>630</v>
      </c>
      <c r="R132">
        <v>842</v>
      </c>
      <c r="S132">
        <v>388</v>
      </c>
      <c r="T132">
        <v>914</v>
      </c>
      <c r="U132">
        <v>788</v>
      </c>
      <c r="V132">
        <v>792</v>
      </c>
      <c r="W132">
        <v>898</v>
      </c>
      <c r="X132">
        <v>466</v>
      </c>
      <c r="Y132">
        <v>964</v>
      </c>
      <c r="Z132">
        <v>446</v>
      </c>
      <c r="AA132">
        <v>529</v>
      </c>
      <c r="AB132">
        <v>894</v>
      </c>
      <c r="AC132">
        <v>249</v>
      </c>
      <c r="AD132">
        <v>136</v>
      </c>
      <c r="AE132">
        <v>954</v>
      </c>
      <c r="AF132">
        <v>201</v>
      </c>
      <c r="AG132">
        <v>999</v>
      </c>
      <c r="AH132">
        <v>277</v>
      </c>
      <c r="AI132">
        <v>60</v>
      </c>
      <c r="AJ132">
        <v>893</v>
      </c>
      <c r="AK132">
        <v>958</v>
      </c>
      <c r="AL132">
        <v>360</v>
      </c>
      <c r="AM132">
        <v>564</v>
      </c>
      <c r="AN132">
        <v>448</v>
      </c>
      <c r="AO132">
        <v>170</v>
      </c>
    </row>
    <row r="133" spans="11:41" ht="15" customHeight="1" x14ac:dyDescent="0.25">
      <c r="K133">
        <v>373</v>
      </c>
      <c r="L133">
        <v>291</v>
      </c>
      <c r="M133">
        <v>320</v>
      </c>
      <c r="N133">
        <v>673</v>
      </c>
      <c r="O133">
        <v>398</v>
      </c>
      <c r="P133">
        <v>695</v>
      </c>
      <c r="Q133">
        <v>322</v>
      </c>
      <c r="R133">
        <v>674</v>
      </c>
      <c r="S133">
        <v>125</v>
      </c>
      <c r="T133">
        <v>493</v>
      </c>
      <c r="U133">
        <v>888</v>
      </c>
      <c r="V133">
        <v>728</v>
      </c>
      <c r="W133">
        <v>533</v>
      </c>
      <c r="X133">
        <v>350</v>
      </c>
      <c r="Y133">
        <v>74</v>
      </c>
      <c r="Z133">
        <v>547</v>
      </c>
      <c r="AA133">
        <v>193</v>
      </c>
      <c r="AB133">
        <v>247</v>
      </c>
      <c r="AC133">
        <v>466</v>
      </c>
      <c r="AD133">
        <v>727</v>
      </c>
      <c r="AE133">
        <v>752</v>
      </c>
      <c r="AF133">
        <v>590</v>
      </c>
      <c r="AG133">
        <v>989</v>
      </c>
      <c r="AH133">
        <v>414</v>
      </c>
      <c r="AI133">
        <v>128</v>
      </c>
      <c r="AJ133">
        <v>577</v>
      </c>
      <c r="AK133">
        <v>961</v>
      </c>
      <c r="AL133">
        <v>217</v>
      </c>
      <c r="AM133">
        <v>787</v>
      </c>
      <c r="AN133">
        <v>651</v>
      </c>
      <c r="AO133">
        <v>387</v>
      </c>
    </row>
    <row r="134" spans="11:41" ht="15" customHeight="1" x14ac:dyDescent="0.25">
      <c r="K134">
        <v>356</v>
      </c>
      <c r="L134">
        <v>887</v>
      </c>
      <c r="M134">
        <v>661</v>
      </c>
      <c r="N134">
        <v>722</v>
      </c>
      <c r="O134">
        <v>99</v>
      </c>
      <c r="P134">
        <v>255</v>
      </c>
      <c r="Q134">
        <v>869</v>
      </c>
      <c r="R134">
        <v>302</v>
      </c>
      <c r="S134">
        <v>184</v>
      </c>
      <c r="T134">
        <v>587</v>
      </c>
      <c r="U134">
        <v>583</v>
      </c>
      <c r="V134">
        <v>750</v>
      </c>
      <c r="W134">
        <v>215</v>
      </c>
      <c r="X134">
        <v>172</v>
      </c>
      <c r="Y134">
        <v>852</v>
      </c>
      <c r="Z134">
        <v>396</v>
      </c>
      <c r="AA134">
        <v>926</v>
      </c>
      <c r="AB134">
        <v>875</v>
      </c>
      <c r="AC134">
        <v>408</v>
      </c>
      <c r="AD134">
        <v>92</v>
      </c>
      <c r="AE134">
        <v>143</v>
      </c>
      <c r="AF134">
        <v>295</v>
      </c>
      <c r="AG134">
        <v>226</v>
      </c>
      <c r="AH134">
        <v>947</v>
      </c>
      <c r="AI134">
        <v>893</v>
      </c>
      <c r="AJ134">
        <v>383</v>
      </c>
      <c r="AK134">
        <v>641</v>
      </c>
      <c r="AL134">
        <v>482</v>
      </c>
      <c r="AM134">
        <v>177</v>
      </c>
      <c r="AN134">
        <v>123</v>
      </c>
      <c r="AO134">
        <v>694</v>
      </c>
    </row>
    <row r="135" spans="11:41" ht="15" customHeight="1" x14ac:dyDescent="0.25">
      <c r="K135">
        <v>132</v>
      </c>
      <c r="L135">
        <v>75</v>
      </c>
      <c r="M135">
        <v>423</v>
      </c>
      <c r="N135">
        <v>504</v>
      </c>
      <c r="O135">
        <v>528</v>
      </c>
      <c r="P135">
        <v>654</v>
      </c>
      <c r="Q135">
        <v>919</v>
      </c>
      <c r="R135">
        <v>484</v>
      </c>
      <c r="S135">
        <v>467</v>
      </c>
      <c r="T135">
        <v>598</v>
      </c>
      <c r="U135">
        <v>772</v>
      </c>
      <c r="V135">
        <v>436</v>
      </c>
      <c r="W135">
        <v>781</v>
      </c>
      <c r="X135">
        <v>823</v>
      </c>
      <c r="Y135">
        <v>558</v>
      </c>
      <c r="Z135">
        <v>857</v>
      </c>
      <c r="AA135">
        <v>241</v>
      </c>
      <c r="AB135">
        <v>1000</v>
      </c>
      <c r="AC135">
        <v>962</v>
      </c>
      <c r="AD135">
        <v>773</v>
      </c>
      <c r="AE135">
        <v>54</v>
      </c>
      <c r="AF135">
        <v>718</v>
      </c>
      <c r="AG135">
        <v>377</v>
      </c>
      <c r="AH135">
        <v>492</v>
      </c>
      <c r="AI135">
        <v>385</v>
      </c>
      <c r="AJ135">
        <v>59</v>
      </c>
      <c r="AK135">
        <v>144</v>
      </c>
      <c r="AL135">
        <v>606</v>
      </c>
      <c r="AM135">
        <v>126</v>
      </c>
      <c r="AN135">
        <v>651</v>
      </c>
      <c r="AO135">
        <v>152</v>
      </c>
    </row>
  </sheetData>
  <hyperlinks>
    <hyperlink ref="I1" location="'List of Topics'!A1" display="Return to List of Topics sheet"/>
  </hyperlink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E108"/>
  <sheetViews>
    <sheetView workbookViewId="0">
      <selection activeCell="I1" sqref="I1"/>
    </sheetView>
  </sheetViews>
  <sheetFormatPr defaultRowHeight="15" customHeight="1" x14ac:dyDescent="0.25"/>
  <cols>
    <col min="1" max="1" width="3.5703125" customWidth="1"/>
    <col min="9" max="9" width="13.85546875" customWidth="1"/>
  </cols>
  <sheetData>
    <row r="1" spans="1:11" ht="15" customHeight="1" x14ac:dyDescent="0.25">
      <c r="A1" s="74" t="str">
        <f ca="1">"© S. Christian Albright, 2011-" &amp; YEAR(TODAY()) &amp; ", All Rights Reserved"</f>
        <v>© S. Christian Albright, 2011-2017, All Rights Reserved</v>
      </c>
      <c r="I1" s="1" t="s">
        <v>506</v>
      </c>
    </row>
    <row r="16" spans="1:11" ht="15" customHeight="1" x14ac:dyDescent="0.25">
      <c r="K16" s="32" t="s">
        <v>620</v>
      </c>
    </row>
    <row r="17" spans="3:31" ht="15" customHeight="1" x14ac:dyDescent="0.25">
      <c r="K17">
        <v>9</v>
      </c>
      <c r="L17">
        <v>2</v>
      </c>
      <c r="M17">
        <v>10</v>
      </c>
    </row>
    <row r="18" spans="3:31" ht="15" customHeight="1" x14ac:dyDescent="0.25">
      <c r="K18">
        <v>1</v>
      </c>
      <c r="L18">
        <v>3</v>
      </c>
      <c r="M18">
        <v>8</v>
      </c>
    </row>
    <row r="19" spans="3:31" ht="15" customHeight="1" x14ac:dyDescent="0.25">
      <c r="K19">
        <v>8</v>
      </c>
      <c r="L19">
        <v>1</v>
      </c>
      <c r="M19">
        <v>10</v>
      </c>
    </row>
    <row r="20" spans="3:31" ht="15" customHeight="1" x14ac:dyDescent="0.25">
      <c r="K20">
        <v>7</v>
      </c>
      <c r="L20">
        <v>5</v>
      </c>
      <c r="M20">
        <v>4</v>
      </c>
    </row>
    <row r="21" spans="3:31" ht="15" customHeight="1" x14ac:dyDescent="0.25">
      <c r="K21">
        <v>5</v>
      </c>
      <c r="L21">
        <v>1</v>
      </c>
      <c r="M21">
        <v>1</v>
      </c>
    </row>
    <row r="22" spans="3:31" ht="15" customHeight="1" x14ac:dyDescent="0.25">
      <c r="K22">
        <v>5</v>
      </c>
      <c r="L22">
        <v>10</v>
      </c>
      <c r="M22">
        <v>7</v>
      </c>
    </row>
    <row r="29" spans="3:31" ht="15" customHeight="1" x14ac:dyDescent="0.25">
      <c r="K29" s="32" t="s">
        <v>621</v>
      </c>
    </row>
    <row r="30" spans="3:31" ht="15" customHeight="1" x14ac:dyDescent="0.25">
      <c r="K30">
        <v>63</v>
      </c>
      <c r="L30">
        <v>61</v>
      </c>
      <c r="M30">
        <v>4</v>
      </c>
      <c r="N30">
        <v>36</v>
      </c>
      <c r="O30">
        <v>45</v>
      </c>
      <c r="P30">
        <v>85</v>
      </c>
      <c r="Q30">
        <v>91</v>
      </c>
      <c r="R30">
        <v>23</v>
      </c>
      <c r="S30">
        <v>17</v>
      </c>
      <c r="T30">
        <v>76</v>
      </c>
      <c r="U30">
        <v>49</v>
      </c>
      <c r="V30">
        <v>49</v>
      </c>
      <c r="W30">
        <v>44</v>
      </c>
      <c r="X30">
        <v>70</v>
      </c>
      <c r="Y30">
        <v>31</v>
      </c>
      <c r="Z30">
        <v>67</v>
      </c>
      <c r="AA30">
        <v>78</v>
      </c>
      <c r="AB30">
        <v>20</v>
      </c>
      <c r="AC30">
        <v>98</v>
      </c>
      <c r="AD30">
        <v>47</v>
      </c>
      <c r="AE30">
        <v>88</v>
      </c>
    </row>
    <row r="31" spans="3:31" ht="15" customHeight="1" x14ac:dyDescent="0.25">
      <c r="C31" s="49"/>
      <c r="K31">
        <v>52</v>
      </c>
      <c r="L31">
        <v>95</v>
      </c>
      <c r="M31">
        <v>40</v>
      </c>
      <c r="N31">
        <v>75</v>
      </c>
      <c r="O31">
        <v>28</v>
      </c>
      <c r="P31">
        <v>67</v>
      </c>
      <c r="Q31">
        <v>79</v>
      </c>
      <c r="R31">
        <v>75</v>
      </c>
      <c r="S31">
        <v>49</v>
      </c>
      <c r="T31">
        <v>76</v>
      </c>
      <c r="U31">
        <v>61</v>
      </c>
      <c r="V31">
        <v>77</v>
      </c>
      <c r="W31">
        <v>11</v>
      </c>
      <c r="X31">
        <v>51</v>
      </c>
      <c r="Y31">
        <v>34</v>
      </c>
      <c r="Z31">
        <v>31</v>
      </c>
      <c r="AA31">
        <v>56</v>
      </c>
      <c r="AB31">
        <v>61</v>
      </c>
      <c r="AC31">
        <v>83</v>
      </c>
      <c r="AD31">
        <v>33</v>
      </c>
      <c r="AE31">
        <v>24</v>
      </c>
    </row>
    <row r="32" spans="3:31" ht="15" customHeight="1" x14ac:dyDescent="0.25">
      <c r="K32">
        <v>18</v>
      </c>
      <c r="L32">
        <v>98</v>
      </c>
      <c r="M32">
        <v>47</v>
      </c>
      <c r="N32">
        <v>28</v>
      </c>
      <c r="O32">
        <v>65</v>
      </c>
      <c r="P32">
        <v>17</v>
      </c>
      <c r="Q32">
        <v>86</v>
      </c>
      <c r="R32">
        <v>23</v>
      </c>
      <c r="S32">
        <v>63</v>
      </c>
      <c r="T32">
        <v>73</v>
      </c>
      <c r="U32">
        <v>21</v>
      </c>
      <c r="V32">
        <v>16</v>
      </c>
      <c r="W32">
        <v>58</v>
      </c>
      <c r="X32">
        <v>34</v>
      </c>
      <c r="Y32">
        <v>98</v>
      </c>
      <c r="Z32">
        <v>16</v>
      </c>
      <c r="AA32">
        <v>16</v>
      </c>
      <c r="AB32">
        <v>3</v>
      </c>
      <c r="AC32">
        <v>76</v>
      </c>
      <c r="AD32">
        <v>5</v>
      </c>
      <c r="AE32">
        <v>25</v>
      </c>
    </row>
    <row r="33" spans="11:31" ht="15" customHeight="1" x14ac:dyDescent="0.25">
      <c r="K33">
        <v>25</v>
      </c>
      <c r="L33">
        <v>21</v>
      </c>
      <c r="M33">
        <v>7</v>
      </c>
      <c r="N33">
        <v>68</v>
      </c>
      <c r="O33">
        <v>16</v>
      </c>
      <c r="P33">
        <v>12</v>
      </c>
      <c r="Q33">
        <v>80</v>
      </c>
      <c r="R33">
        <v>87</v>
      </c>
      <c r="S33">
        <v>59</v>
      </c>
      <c r="T33">
        <v>29</v>
      </c>
      <c r="U33">
        <v>27</v>
      </c>
      <c r="V33">
        <v>56</v>
      </c>
      <c r="W33">
        <v>14</v>
      </c>
      <c r="X33">
        <v>91</v>
      </c>
      <c r="Y33">
        <v>25</v>
      </c>
      <c r="Z33">
        <v>91</v>
      </c>
      <c r="AA33">
        <v>6</v>
      </c>
      <c r="AB33">
        <v>63</v>
      </c>
      <c r="AC33">
        <v>35</v>
      </c>
      <c r="AD33">
        <v>98</v>
      </c>
      <c r="AE33">
        <v>67</v>
      </c>
    </row>
    <row r="34" spans="11:31" ht="15" customHeight="1" x14ac:dyDescent="0.25">
      <c r="K34">
        <v>26</v>
      </c>
      <c r="L34">
        <v>76</v>
      </c>
      <c r="M34">
        <v>55</v>
      </c>
      <c r="N34">
        <v>60</v>
      </c>
      <c r="O34">
        <v>55</v>
      </c>
      <c r="P34">
        <v>19</v>
      </c>
      <c r="Q34">
        <v>82</v>
      </c>
      <c r="R34">
        <v>61</v>
      </c>
      <c r="S34">
        <v>42</v>
      </c>
      <c r="T34">
        <v>44</v>
      </c>
      <c r="U34">
        <v>69</v>
      </c>
      <c r="V34">
        <v>9</v>
      </c>
      <c r="W34">
        <v>80</v>
      </c>
      <c r="X34">
        <v>23</v>
      </c>
      <c r="Y34">
        <v>78</v>
      </c>
      <c r="Z34">
        <v>100</v>
      </c>
      <c r="AA34">
        <v>6</v>
      </c>
      <c r="AB34">
        <v>96</v>
      </c>
      <c r="AC34">
        <v>47</v>
      </c>
      <c r="AD34">
        <v>41</v>
      </c>
      <c r="AE34">
        <v>50</v>
      </c>
    </row>
    <row r="35" spans="11:31" ht="15" customHeight="1" x14ac:dyDescent="0.25">
      <c r="K35">
        <v>42</v>
      </c>
      <c r="L35">
        <v>52</v>
      </c>
      <c r="M35">
        <v>72</v>
      </c>
      <c r="N35">
        <v>79</v>
      </c>
      <c r="O35">
        <v>16</v>
      </c>
      <c r="P35">
        <v>14</v>
      </c>
      <c r="Q35">
        <v>85</v>
      </c>
      <c r="R35">
        <v>49</v>
      </c>
      <c r="S35">
        <v>81</v>
      </c>
      <c r="T35">
        <v>7</v>
      </c>
      <c r="U35">
        <v>25</v>
      </c>
      <c r="V35">
        <v>30</v>
      </c>
      <c r="W35">
        <v>92</v>
      </c>
      <c r="X35">
        <v>61</v>
      </c>
      <c r="Y35">
        <v>71</v>
      </c>
      <c r="Z35">
        <v>26</v>
      </c>
      <c r="AA35">
        <v>85</v>
      </c>
      <c r="AB35">
        <v>93</v>
      </c>
      <c r="AC35">
        <v>71</v>
      </c>
      <c r="AD35">
        <v>55</v>
      </c>
      <c r="AE35">
        <v>67</v>
      </c>
    </row>
    <row r="36" spans="11:31" ht="15" customHeight="1" x14ac:dyDescent="0.25">
      <c r="K36">
        <v>14</v>
      </c>
      <c r="L36">
        <v>29</v>
      </c>
      <c r="M36">
        <v>75</v>
      </c>
      <c r="N36">
        <v>36</v>
      </c>
      <c r="O36">
        <v>52</v>
      </c>
      <c r="P36">
        <v>75</v>
      </c>
      <c r="Q36">
        <v>17</v>
      </c>
      <c r="R36">
        <v>33</v>
      </c>
      <c r="S36">
        <v>66</v>
      </c>
      <c r="T36">
        <v>50</v>
      </c>
      <c r="U36">
        <v>33</v>
      </c>
      <c r="V36">
        <v>13</v>
      </c>
      <c r="W36">
        <v>51</v>
      </c>
      <c r="X36">
        <v>65</v>
      </c>
      <c r="Y36">
        <v>39</v>
      </c>
      <c r="Z36">
        <v>29</v>
      </c>
      <c r="AA36">
        <v>26</v>
      </c>
      <c r="AB36">
        <v>41</v>
      </c>
      <c r="AC36">
        <v>17</v>
      </c>
      <c r="AD36">
        <v>65</v>
      </c>
      <c r="AE36">
        <v>93</v>
      </c>
    </row>
    <row r="37" spans="11:31" ht="15" customHeight="1" x14ac:dyDescent="0.25">
      <c r="K37">
        <v>87</v>
      </c>
      <c r="L37">
        <v>41</v>
      </c>
      <c r="M37">
        <v>48</v>
      </c>
      <c r="N37">
        <v>22</v>
      </c>
      <c r="O37">
        <v>25</v>
      </c>
      <c r="P37">
        <v>77</v>
      </c>
      <c r="Q37">
        <v>3</v>
      </c>
      <c r="R37">
        <v>57</v>
      </c>
      <c r="S37">
        <v>32</v>
      </c>
      <c r="T37">
        <v>3</v>
      </c>
      <c r="U37">
        <v>57</v>
      </c>
      <c r="V37">
        <v>3</v>
      </c>
      <c r="W37">
        <v>79</v>
      </c>
      <c r="X37">
        <v>32</v>
      </c>
      <c r="Y37">
        <v>66</v>
      </c>
      <c r="Z37">
        <v>4</v>
      </c>
      <c r="AA37">
        <v>18</v>
      </c>
      <c r="AB37">
        <v>40</v>
      </c>
      <c r="AC37">
        <v>62</v>
      </c>
      <c r="AD37">
        <v>45</v>
      </c>
      <c r="AE37">
        <v>4</v>
      </c>
    </row>
    <row r="38" spans="11:31" ht="15" customHeight="1" x14ac:dyDescent="0.25">
      <c r="K38">
        <v>100</v>
      </c>
      <c r="L38">
        <v>71</v>
      </c>
      <c r="M38">
        <v>10</v>
      </c>
      <c r="N38">
        <v>11</v>
      </c>
      <c r="O38">
        <v>90</v>
      </c>
      <c r="P38">
        <v>15</v>
      </c>
      <c r="Q38">
        <v>62</v>
      </c>
      <c r="R38">
        <v>24</v>
      </c>
      <c r="S38">
        <v>83</v>
      </c>
      <c r="T38">
        <v>66</v>
      </c>
      <c r="U38">
        <v>47</v>
      </c>
      <c r="V38">
        <v>88</v>
      </c>
      <c r="W38">
        <v>15</v>
      </c>
      <c r="X38">
        <v>53</v>
      </c>
      <c r="Y38">
        <v>21</v>
      </c>
      <c r="Z38">
        <v>64</v>
      </c>
      <c r="AA38">
        <v>70</v>
      </c>
      <c r="AB38">
        <v>1</v>
      </c>
      <c r="AC38">
        <v>78</v>
      </c>
      <c r="AD38">
        <v>81</v>
      </c>
      <c r="AE38">
        <v>16</v>
      </c>
    </row>
    <row r="39" spans="11:31" ht="15" customHeight="1" x14ac:dyDescent="0.25">
      <c r="K39">
        <v>59</v>
      </c>
      <c r="L39">
        <v>51</v>
      </c>
      <c r="M39">
        <v>90</v>
      </c>
      <c r="N39">
        <v>35</v>
      </c>
      <c r="O39">
        <v>94</v>
      </c>
      <c r="P39">
        <v>83</v>
      </c>
      <c r="Q39">
        <v>77</v>
      </c>
      <c r="R39">
        <v>26</v>
      </c>
      <c r="S39">
        <v>79</v>
      </c>
      <c r="T39">
        <v>61</v>
      </c>
      <c r="U39">
        <v>84</v>
      </c>
      <c r="V39">
        <v>100</v>
      </c>
      <c r="W39">
        <v>79</v>
      </c>
      <c r="X39">
        <v>8</v>
      </c>
      <c r="Y39">
        <v>5</v>
      </c>
      <c r="Z39">
        <v>42</v>
      </c>
      <c r="AA39">
        <v>12</v>
      </c>
      <c r="AB39">
        <v>28</v>
      </c>
      <c r="AC39">
        <v>95</v>
      </c>
      <c r="AD39">
        <v>25</v>
      </c>
      <c r="AE39">
        <v>63</v>
      </c>
    </row>
    <row r="40" spans="11:31" ht="15" customHeight="1" x14ac:dyDescent="0.25">
      <c r="K40">
        <v>43</v>
      </c>
      <c r="L40">
        <v>72</v>
      </c>
      <c r="M40">
        <v>53</v>
      </c>
      <c r="N40">
        <v>21</v>
      </c>
      <c r="O40">
        <v>60</v>
      </c>
      <c r="P40">
        <v>22</v>
      </c>
      <c r="Q40">
        <v>33</v>
      </c>
      <c r="R40">
        <v>67</v>
      </c>
      <c r="S40">
        <v>29</v>
      </c>
      <c r="T40">
        <v>71</v>
      </c>
      <c r="U40">
        <v>56</v>
      </c>
      <c r="V40">
        <v>28</v>
      </c>
      <c r="W40">
        <v>72</v>
      </c>
      <c r="X40">
        <v>4</v>
      </c>
      <c r="Y40">
        <v>48</v>
      </c>
      <c r="Z40">
        <v>24</v>
      </c>
      <c r="AA40">
        <v>95</v>
      </c>
      <c r="AB40">
        <v>93</v>
      </c>
      <c r="AC40">
        <v>61</v>
      </c>
      <c r="AD40">
        <v>92</v>
      </c>
      <c r="AE40">
        <v>70</v>
      </c>
    </row>
    <row r="41" spans="11:31" ht="15" customHeight="1" x14ac:dyDescent="0.25">
      <c r="K41">
        <v>19</v>
      </c>
      <c r="L41">
        <v>73</v>
      </c>
      <c r="M41">
        <v>49</v>
      </c>
      <c r="N41">
        <v>38</v>
      </c>
      <c r="O41">
        <v>33</v>
      </c>
      <c r="P41">
        <v>42</v>
      </c>
      <c r="Q41">
        <v>49</v>
      </c>
      <c r="R41">
        <v>84</v>
      </c>
      <c r="S41">
        <v>8</v>
      </c>
      <c r="T41">
        <v>49</v>
      </c>
      <c r="U41">
        <v>97</v>
      </c>
      <c r="V41">
        <v>11</v>
      </c>
      <c r="W41">
        <v>80</v>
      </c>
      <c r="X41">
        <v>93</v>
      </c>
      <c r="Y41">
        <v>63</v>
      </c>
      <c r="Z41">
        <v>95</v>
      </c>
      <c r="AA41">
        <v>86</v>
      </c>
      <c r="AB41">
        <v>51</v>
      </c>
      <c r="AC41">
        <v>19</v>
      </c>
      <c r="AD41">
        <v>2</v>
      </c>
      <c r="AE41">
        <v>50</v>
      </c>
    </row>
    <row r="42" spans="11:31" ht="15" customHeight="1" x14ac:dyDescent="0.25">
      <c r="K42">
        <v>86</v>
      </c>
      <c r="L42">
        <v>58</v>
      </c>
      <c r="M42">
        <v>55</v>
      </c>
      <c r="N42">
        <v>59</v>
      </c>
      <c r="O42">
        <v>41</v>
      </c>
      <c r="P42">
        <v>63</v>
      </c>
      <c r="Q42">
        <v>75</v>
      </c>
      <c r="R42">
        <v>19</v>
      </c>
      <c r="S42">
        <v>34</v>
      </c>
      <c r="T42">
        <v>37</v>
      </c>
      <c r="U42">
        <v>84</v>
      </c>
      <c r="V42">
        <v>29</v>
      </c>
      <c r="W42">
        <v>81</v>
      </c>
      <c r="X42">
        <v>94</v>
      </c>
      <c r="Y42">
        <v>78</v>
      </c>
      <c r="Z42">
        <v>9</v>
      </c>
      <c r="AA42">
        <v>7</v>
      </c>
      <c r="AB42">
        <v>89</v>
      </c>
      <c r="AC42">
        <v>73</v>
      </c>
      <c r="AD42">
        <v>42</v>
      </c>
      <c r="AE42">
        <v>37</v>
      </c>
    </row>
    <row r="43" spans="11:31" ht="15" customHeight="1" x14ac:dyDescent="0.25">
      <c r="K43">
        <v>7</v>
      </c>
      <c r="L43">
        <v>62</v>
      </c>
      <c r="M43">
        <v>41</v>
      </c>
      <c r="N43">
        <v>62</v>
      </c>
      <c r="O43">
        <v>26</v>
      </c>
      <c r="P43">
        <v>17</v>
      </c>
      <c r="Q43">
        <v>95</v>
      </c>
      <c r="R43">
        <v>97</v>
      </c>
      <c r="S43">
        <v>79</v>
      </c>
      <c r="T43">
        <v>98</v>
      </c>
      <c r="U43">
        <v>6</v>
      </c>
      <c r="V43">
        <v>20</v>
      </c>
      <c r="W43">
        <v>53</v>
      </c>
      <c r="X43">
        <v>54</v>
      </c>
      <c r="Y43">
        <v>18</v>
      </c>
      <c r="Z43">
        <v>4</v>
      </c>
      <c r="AA43">
        <v>82</v>
      </c>
      <c r="AB43">
        <v>59</v>
      </c>
      <c r="AC43">
        <v>48</v>
      </c>
      <c r="AD43">
        <v>62</v>
      </c>
      <c r="AE43">
        <v>76</v>
      </c>
    </row>
    <row r="44" spans="11:31" ht="15" customHeight="1" x14ac:dyDescent="0.25">
      <c r="K44">
        <v>52</v>
      </c>
      <c r="L44">
        <v>78</v>
      </c>
      <c r="M44">
        <v>37</v>
      </c>
      <c r="N44">
        <v>18</v>
      </c>
      <c r="O44">
        <v>45</v>
      </c>
      <c r="P44">
        <v>98</v>
      </c>
      <c r="Q44">
        <v>35</v>
      </c>
      <c r="R44">
        <v>40</v>
      </c>
      <c r="S44">
        <v>73</v>
      </c>
      <c r="T44">
        <v>72</v>
      </c>
      <c r="U44">
        <v>63</v>
      </c>
      <c r="V44">
        <v>10</v>
      </c>
      <c r="W44">
        <v>72</v>
      </c>
      <c r="X44">
        <v>6</v>
      </c>
      <c r="Y44">
        <v>36</v>
      </c>
      <c r="Z44">
        <v>30</v>
      </c>
      <c r="AA44">
        <v>88</v>
      </c>
      <c r="AB44">
        <v>50</v>
      </c>
      <c r="AC44">
        <v>5</v>
      </c>
      <c r="AD44">
        <v>57</v>
      </c>
      <c r="AE44">
        <v>27</v>
      </c>
    </row>
    <row r="45" spans="11:31" ht="15" customHeight="1" x14ac:dyDescent="0.25">
      <c r="K45">
        <v>18</v>
      </c>
      <c r="L45">
        <v>32</v>
      </c>
      <c r="M45">
        <v>62</v>
      </c>
      <c r="N45">
        <v>79</v>
      </c>
      <c r="O45">
        <v>86</v>
      </c>
      <c r="P45">
        <v>31</v>
      </c>
      <c r="Q45">
        <v>58</v>
      </c>
      <c r="R45">
        <v>3</v>
      </c>
      <c r="S45">
        <v>14</v>
      </c>
      <c r="T45">
        <v>26</v>
      </c>
      <c r="U45">
        <v>15</v>
      </c>
      <c r="V45">
        <v>87</v>
      </c>
      <c r="W45">
        <v>60</v>
      </c>
      <c r="X45">
        <v>88</v>
      </c>
      <c r="Y45">
        <v>86</v>
      </c>
      <c r="Z45">
        <v>45</v>
      </c>
      <c r="AA45">
        <v>36</v>
      </c>
      <c r="AB45">
        <v>76</v>
      </c>
      <c r="AC45">
        <v>98</v>
      </c>
      <c r="AD45">
        <v>59</v>
      </c>
      <c r="AE45">
        <v>65</v>
      </c>
    </row>
    <row r="46" spans="11:31" ht="15" customHeight="1" x14ac:dyDescent="0.25">
      <c r="K46">
        <v>1</v>
      </c>
      <c r="L46">
        <v>89</v>
      </c>
      <c r="M46">
        <v>92</v>
      </c>
      <c r="N46">
        <v>86</v>
      </c>
      <c r="O46">
        <v>88</v>
      </c>
      <c r="P46">
        <v>94</v>
      </c>
      <c r="Q46">
        <v>12</v>
      </c>
      <c r="R46">
        <v>49</v>
      </c>
      <c r="S46">
        <v>38</v>
      </c>
      <c r="T46">
        <v>52</v>
      </c>
      <c r="U46">
        <v>54</v>
      </c>
      <c r="V46">
        <v>16</v>
      </c>
      <c r="W46">
        <v>18</v>
      </c>
      <c r="X46">
        <v>26</v>
      </c>
      <c r="Y46">
        <v>17</v>
      </c>
      <c r="Z46">
        <v>24</v>
      </c>
      <c r="AA46">
        <v>26</v>
      </c>
      <c r="AB46">
        <v>34</v>
      </c>
      <c r="AC46">
        <v>94</v>
      </c>
      <c r="AD46">
        <v>59</v>
      </c>
      <c r="AE46">
        <v>13</v>
      </c>
    </row>
    <row r="47" spans="11:31" ht="15" customHeight="1" x14ac:dyDescent="0.25">
      <c r="K47">
        <v>71</v>
      </c>
      <c r="L47">
        <v>71</v>
      </c>
      <c r="M47">
        <v>58</v>
      </c>
      <c r="N47">
        <v>14</v>
      </c>
      <c r="O47">
        <v>37</v>
      </c>
      <c r="P47">
        <v>27</v>
      </c>
      <c r="Q47">
        <v>73</v>
      </c>
      <c r="R47">
        <v>31</v>
      </c>
      <c r="S47">
        <v>83</v>
      </c>
      <c r="T47">
        <v>28</v>
      </c>
      <c r="U47">
        <v>3</v>
      </c>
      <c r="V47">
        <v>11</v>
      </c>
      <c r="W47">
        <v>85</v>
      </c>
      <c r="X47">
        <v>63</v>
      </c>
      <c r="Y47">
        <v>41</v>
      </c>
      <c r="Z47">
        <v>71</v>
      </c>
      <c r="AA47">
        <v>15</v>
      </c>
      <c r="AB47">
        <v>42</v>
      </c>
      <c r="AC47">
        <v>87</v>
      </c>
      <c r="AD47">
        <v>85</v>
      </c>
      <c r="AE47">
        <v>55</v>
      </c>
    </row>
    <row r="48" spans="11:31" ht="15" customHeight="1" x14ac:dyDescent="0.25">
      <c r="K48">
        <v>75</v>
      </c>
      <c r="L48">
        <v>18</v>
      </c>
      <c r="M48">
        <v>70</v>
      </c>
      <c r="N48">
        <v>77</v>
      </c>
      <c r="O48">
        <v>52</v>
      </c>
      <c r="P48">
        <v>6</v>
      </c>
      <c r="Q48">
        <v>45</v>
      </c>
      <c r="R48">
        <v>8</v>
      </c>
      <c r="S48">
        <v>57</v>
      </c>
      <c r="T48">
        <v>78</v>
      </c>
      <c r="U48">
        <v>24</v>
      </c>
      <c r="V48">
        <v>41</v>
      </c>
      <c r="W48">
        <v>43</v>
      </c>
      <c r="X48">
        <v>29</v>
      </c>
      <c r="Y48">
        <v>67</v>
      </c>
      <c r="Z48">
        <v>82</v>
      </c>
      <c r="AA48">
        <v>62</v>
      </c>
      <c r="AB48">
        <v>63</v>
      </c>
      <c r="AC48">
        <v>14</v>
      </c>
      <c r="AD48">
        <v>59</v>
      </c>
      <c r="AE48">
        <v>91</v>
      </c>
    </row>
    <row r="49" spans="2:31" ht="15" customHeight="1" x14ac:dyDescent="0.25">
      <c r="K49">
        <v>2</v>
      </c>
      <c r="L49">
        <v>5</v>
      </c>
      <c r="M49">
        <v>21</v>
      </c>
      <c r="N49">
        <v>95</v>
      </c>
      <c r="O49">
        <v>16</v>
      </c>
      <c r="P49">
        <v>8</v>
      </c>
      <c r="Q49">
        <v>66</v>
      </c>
      <c r="R49">
        <v>82</v>
      </c>
      <c r="S49">
        <v>72</v>
      </c>
      <c r="T49">
        <v>87</v>
      </c>
      <c r="U49">
        <v>85</v>
      </c>
      <c r="V49">
        <v>64</v>
      </c>
      <c r="W49">
        <v>24</v>
      </c>
      <c r="X49">
        <v>24</v>
      </c>
      <c r="Y49">
        <v>49</v>
      </c>
      <c r="Z49">
        <v>30</v>
      </c>
      <c r="AA49">
        <v>78</v>
      </c>
      <c r="AB49">
        <v>73</v>
      </c>
      <c r="AC49">
        <v>44</v>
      </c>
      <c r="AD49">
        <v>70</v>
      </c>
      <c r="AE49">
        <v>99</v>
      </c>
    </row>
    <row r="50" spans="2:31" ht="15" customHeight="1" x14ac:dyDescent="0.25">
      <c r="B50" s="32"/>
      <c r="K50">
        <v>64</v>
      </c>
      <c r="L50">
        <v>89</v>
      </c>
      <c r="M50">
        <v>38</v>
      </c>
      <c r="N50">
        <v>32</v>
      </c>
      <c r="O50">
        <v>8</v>
      </c>
      <c r="P50">
        <v>51</v>
      </c>
      <c r="Q50">
        <v>63</v>
      </c>
      <c r="R50">
        <v>86</v>
      </c>
      <c r="S50">
        <v>1</v>
      </c>
      <c r="T50">
        <v>91</v>
      </c>
      <c r="U50">
        <v>68</v>
      </c>
      <c r="V50">
        <v>20</v>
      </c>
      <c r="W50">
        <v>2</v>
      </c>
      <c r="X50">
        <v>43</v>
      </c>
      <c r="Y50">
        <v>85</v>
      </c>
      <c r="Z50">
        <v>42</v>
      </c>
      <c r="AA50">
        <v>58</v>
      </c>
      <c r="AB50">
        <v>20</v>
      </c>
      <c r="AC50">
        <v>43</v>
      </c>
      <c r="AD50">
        <v>73</v>
      </c>
      <c r="AE50">
        <v>71</v>
      </c>
    </row>
    <row r="51" spans="2:31" ht="15" customHeight="1" x14ac:dyDescent="0.25">
      <c r="K51">
        <v>64</v>
      </c>
      <c r="L51">
        <v>67</v>
      </c>
      <c r="M51">
        <v>81</v>
      </c>
      <c r="N51">
        <v>11</v>
      </c>
      <c r="O51">
        <v>34</v>
      </c>
      <c r="P51">
        <v>16</v>
      </c>
      <c r="Q51">
        <v>30</v>
      </c>
      <c r="R51">
        <v>16</v>
      </c>
      <c r="S51">
        <v>39</v>
      </c>
      <c r="T51">
        <v>65</v>
      </c>
      <c r="U51">
        <v>51</v>
      </c>
      <c r="V51">
        <v>49</v>
      </c>
      <c r="W51">
        <v>14</v>
      </c>
      <c r="X51">
        <v>73</v>
      </c>
      <c r="Y51">
        <v>98</v>
      </c>
      <c r="Z51">
        <v>20</v>
      </c>
      <c r="AA51">
        <v>67</v>
      </c>
      <c r="AB51">
        <v>33</v>
      </c>
      <c r="AC51">
        <v>84</v>
      </c>
      <c r="AD51">
        <v>7</v>
      </c>
      <c r="AE51">
        <v>71</v>
      </c>
    </row>
    <row r="52" spans="2:31" ht="15" customHeight="1" x14ac:dyDescent="0.25">
      <c r="K52">
        <v>6</v>
      </c>
      <c r="L52">
        <v>30</v>
      </c>
      <c r="M52">
        <v>42</v>
      </c>
      <c r="N52">
        <v>3</v>
      </c>
      <c r="O52">
        <v>68</v>
      </c>
      <c r="P52">
        <v>27</v>
      </c>
      <c r="Q52">
        <v>12</v>
      </c>
      <c r="R52">
        <v>86</v>
      </c>
      <c r="S52">
        <v>77</v>
      </c>
      <c r="T52">
        <v>24</v>
      </c>
      <c r="U52">
        <v>87</v>
      </c>
      <c r="V52">
        <v>38</v>
      </c>
      <c r="W52">
        <v>25</v>
      </c>
      <c r="X52">
        <v>46</v>
      </c>
      <c r="Y52">
        <v>61</v>
      </c>
      <c r="Z52">
        <v>68</v>
      </c>
      <c r="AA52">
        <v>17</v>
      </c>
      <c r="AB52">
        <v>26</v>
      </c>
      <c r="AC52">
        <v>43</v>
      </c>
      <c r="AD52">
        <v>20</v>
      </c>
      <c r="AE52">
        <v>49</v>
      </c>
    </row>
    <row r="53" spans="2:31" ht="15" customHeight="1" x14ac:dyDescent="0.25">
      <c r="K53">
        <v>87</v>
      </c>
      <c r="L53">
        <v>78</v>
      </c>
      <c r="M53">
        <v>33</v>
      </c>
      <c r="N53">
        <v>53</v>
      </c>
      <c r="O53">
        <v>48</v>
      </c>
      <c r="P53">
        <v>86</v>
      </c>
      <c r="Q53">
        <v>17</v>
      </c>
      <c r="R53">
        <v>4</v>
      </c>
      <c r="S53">
        <v>61</v>
      </c>
      <c r="T53">
        <v>4</v>
      </c>
      <c r="U53">
        <v>59</v>
      </c>
      <c r="V53">
        <v>86</v>
      </c>
      <c r="W53">
        <v>33</v>
      </c>
      <c r="X53">
        <v>25</v>
      </c>
      <c r="Y53">
        <v>95</v>
      </c>
      <c r="Z53">
        <v>28</v>
      </c>
      <c r="AA53">
        <v>55</v>
      </c>
      <c r="AB53">
        <v>17</v>
      </c>
      <c r="AC53">
        <v>6</v>
      </c>
      <c r="AD53">
        <v>92</v>
      </c>
      <c r="AE53">
        <v>45</v>
      </c>
    </row>
    <row r="54" spans="2:31" ht="15" customHeight="1" x14ac:dyDescent="0.25">
      <c r="K54">
        <v>64</v>
      </c>
      <c r="L54">
        <v>64</v>
      </c>
      <c r="M54">
        <v>15</v>
      </c>
      <c r="N54">
        <v>28</v>
      </c>
      <c r="O54">
        <v>44</v>
      </c>
      <c r="P54">
        <v>65</v>
      </c>
      <c r="Q54">
        <v>29</v>
      </c>
      <c r="R54">
        <v>10</v>
      </c>
      <c r="S54">
        <v>57</v>
      </c>
      <c r="T54">
        <v>92</v>
      </c>
      <c r="U54">
        <v>91</v>
      </c>
      <c r="V54">
        <v>96</v>
      </c>
      <c r="W54">
        <v>93</v>
      </c>
      <c r="X54">
        <v>29</v>
      </c>
      <c r="Y54">
        <v>54</v>
      </c>
      <c r="Z54">
        <v>7</v>
      </c>
      <c r="AA54">
        <v>56</v>
      </c>
      <c r="AB54">
        <v>2</v>
      </c>
      <c r="AC54">
        <v>38</v>
      </c>
      <c r="AD54">
        <v>88</v>
      </c>
      <c r="AE54">
        <v>87</v>
      </c>
    </row>
    <row r="55" spans="2:31" ht="15" customHeight="1" x14ac:dyDescent="0.25">
      <c r="K55">
        <v>58</v>
      </c>
      <c r="L55">
        <v>33</v>
      </c>
      <c r="M55">
        <v>81</v>
      </c>
      <c r="N55">
        <v>90</v>
      </c>
      <c r="O55">
        <v>48</v>
      </c>
      <c r="P55">
        <v>26</v>
      </c>
      <c r="Q55">
        <v>55</v>
      </c>
      <c r="R55">
        <v>49</v>
      </c>
      <c r="S55">
        <v>34</v>
      </c>
      <c r="T55">
        <v>23</v>
      </c>
      <c r="U55">
        <v>15</v>
      </c>
      <c r="V55">
        <v>74</v>
      </c>
      <c r="W55">
        <v>17</v>
      </c>
      <c r="X55">
        <v>57</v>
      </c>
      <c r="Y55">
        <v>89</v>
      </c>
      <c r="Z55">
        <v>12</v>
      </c>
      <c r="AA55">
        <v>64</v>
      </c>
      <c r="AB55">
        <v>28</v>
      </c>
      <c r="AC55">
        <v>100</v>
      </c>
      <c r="AD55">
        <v>76</v>
      </c>
      <c r="AE55">
        <v>42</v>
      </c>
    </row>
    <row r="56" spans="2:31" ht="15" customHeight="1" x14ac:dyDescent="0.25">
      <c r="K56">
        <v>76</v>
      </c>
      <c r="L56">
        <v>54</v>
      </c>
      <c r="M56">
        <v>84</v>
      </c>
      <c r="N56">
        <v>66</v>
      </c>
      <c r="O56">
        <v>65</v>
      </c>
      <c r="P56">
        <v>78</v>
      </c>
      <c r="Q56">
        <v>3</v>
      </c>
      <c r="R56">
        <v>88</v>
      </c>
      <c r="S56">
        <v>17</v>
      </c>
      <c r="T56">
        <v>97</v>
      </c>
      <c r="U56">
        <v>53</v>
      </c>
      <c r="V56">
        <v>7</v>
      </c>
      <c r="W56">
        <v>40</v>
      </c>
      <c r="X56">
        <v>45</v>
      </c>
      <c r="Y56">
        <v>83</v>
      </c>
      <c r="Z56">
        <v>35</v>
      </c>
      <c r="AA56">
        <v>76</v>
      </c>
      <c r="AB56">
        <v>57</v>
      </c>
      <c r="AC56">
        <v>8</v>
      </c>
      <c r="AD56">
        <v>24</v>
      </c>
      <c r="AE56">
        <v>76</v>
      </c>
    </row>
    <row r="57" spans="2:31" ht="15" customHeight="1" x14ac:dyDescent="0.25">
      <c r="K57">
        <v>15</v>
      </c>
      <c r="L57">
        <v>79</v>
      </c>
      <c r="M57">
        <v>47</v>
      </c>
      <c r="N57">
        <v>71</v>
      </c>
      <c r="O57">
        <v>19</v>
      </c>
      <c r="P57">
        <v>74</v>
      </c>
      <c r="Q57">
        <v>58</v>
      </c>
      <c r="R57">
        <v>63</v>
      </c>
      <c r="S57">
        <v>57</v>
      </c>
      <c r="T57">
        <v>4</v>
      </c>
      <c r="U57">
        <v>83</v>
      </c>
      <c r="V57">
        <v>8</v>
      </c>
      <c r="W57">
        <v>31</v>
      </c>
      <c r="X57">
        <v>50</v>
      </c>
      <c r="Y57">
        <v>96</v>
      </c>
      <c r="Z57">
        <v>96</v>
      </c>
      <c r="AA57">
        <v>33</v>
      </c>
      <c r="AB57">
        <v>80</v>
      </c>
      <c r="AC57">
        <v>20</v>
      </c>
      <c r="AD57">
        <v>14</v>
      </c>
      <c r="AE57">
        <v>56</v>
      </c>
    </row>
    <row r="58" spans="2:31" ht="15" customHeight="1" x14ac:dyDescent="0.25">
      <c r="K58">
        <v>73</v>
      </c>
      <c r="L58">
        <v>85</v>
      </c>
      <c r="M58">
        <v>20</v>
      </c>
      <c r="N58">
        <v>100</v>
      </c>
      <c r="O58">
        <v>6</v>
      </c>
      <c r="P58">
        <v>46</v>
      </c>
      <c r="Q58">
        <v>17</v>
      </c>
      <c r="R58">
        <v>24</v>
      </c>
      <c r="S58">
        <v>86</v>
      </c>
      <c r="T58">
        <v>49</v>
      </c>
      <c r="U58">
        <v>11</v>
      </c>
      <c r="V58">
        <v>52</v>
      </c>
      <c r="W58">
        <v>3</v>
      </c>
      <c r="X58">
        <v>58</v>
      </c>
      <c r="Y58">
        <v>61</v>
      </c>
      <c r="Z58">
        <v>34</v>
      </c>
      <c r="AA58">
        <v>51</v>
      </c>
      <c r="AB58">
        <v>43</v>
      </c>
      <c r="AC58">
        <v>90</v>
      </c>
      <c r="AD58">
        <v>73</v>
      </c>
      <c r="AE58">
        <v>25</v>
      </c>
    </row>
    <row r="59" spans="2:31" ht="15" customHeight="1" x14ac:dyDescent="0.25">
      <c r="K59">
        <v>43</v>
      </c>
      <c r="L59">
        <v>40</v>
      </c>
      <c r="M59">
        <v>26</v>
      </c>
      <c r="N59">
        <v>30</v>
      </c>
      <c r="O59">
        <v>59</v>
      </c>
      <c r="P59">
        <v>98</v>
      </c>
      <c r="Q59">
        <v>46</v>
      </c>
      <c r="R59">
        <v>85</v>
      </c>
      <c r="S59">
        <v>23</v>
      </c>
      <c r="T59">
        <v>75</v>
      </c>
      <c r="U59">
        <v>83</v>
      </c>
      <c r="V59">
        <v>37</v>
      </c>
      <c r="W59">
        <v>53</v>
      </c>
      <c r="X59">
        <v>99</v>
      </c>
      <c r="Y59">
        <v>90</v>
      </c>
      <c r="Z59">
        <v>65</v>
      </c>
      <c r="AA59">
        <v>91</v>
      </c>
      <c r="AB59">
        <v>21</v>
      </c>
      <c r="AC59">
        <v>95</v>
      </c>
      <c r="AD59">
        <v>48</v>
      </c>
      <c r="AE59">
        <v>61</v>
      </c>
    </row>
    <row r="60" spans="2:31" ht="15" customHeight="1" x14ac:dyDescent="0.25">
      <c r="K60">
        <v>83</v>
      </c>
      <c r="L60">
        <v>54</v>
      </c>
      <c r="M60">
        <v>38</v>
      </c>
      <c r="N60">
        <v>91</v>
      </c>
      <c r="O60">
        <v>59</v>
      </c>
      <c r="P60">
        <v>27</v>
      </c>
      <c r="Q60">
        <v>82</v>
      </c>
      <c r="R60">
        <v>98</v>
      </c>
      <c r="S60">
        <v>39</v>
      </c>
      <c r="T60">
        <v>91</v>
      </c>
      <c r="U60">
        <v>77</v>
      </c>
      <c r="V60">
        <v>31</v>
      </c>
      <c r="W60">
        <v>75</v>
      </c>
      <c r="X60">
        <v>6</v>
      </c>
      <c r="Y60">
        <v>72</v>
      </c>
      <c r="Z60">
        <v>36</v>
      </c>
      <c r="AA60">
        <v>39</v>
      </c>
      <c r="AB60">
        <v>51</v>
      </c>
      <c r="AC60">
        <v>25</v>
      </c>
      <c r="AD60">
        <v>72</v>
      </c>
      <c r="AE60">
        <v>97</v>
      </c>
    </row>
    <row r="61" spans="2:31" ht="15" customHeight="1" x14ac:dyDescent="0.25">
      <c r="K61">
        <v>41</v>
      </c>
      <c r="L61">
        <v>85</v>
      </c>
      <c r="M61">
        <v>63</v>
      </c>
      <c r="N61">
        <v>28</v>
      </c>
      <c r="O61">
        <v>29</v>
      </c>
      <c r="P61">
        <v>59</v>
      </c>
      <c r="Q61">
        <v>47</v>
      </c>
      <c r="R61">
        <v>76</v>
      </c>
      <c r="S61">
        <v>81</v>
      </c>
      <c r="T61">
        <v>24</v>
      </c>
      <c r="U61">
        <v>49</v>
      </c>
      <c r="V61">
        <v>12</v>
      </c>
      <c r="W61">
        <v>36</v>
      </c>
      <c r="X61">
        <v>47</v>
      </c>
      <c r="Y61">
        <v>54</v>
      </c>
      <c r="Z61">
        <v>76</v>
      </c>
      <c r="AA61">
        <v>39</v>
      </c>
      <c r="AB61">
        <v>22</v>
      </c>
      <c r="AC61">
        <v>5</v>
      </c>
      <c r="AD61">
        <v>30</v>
      </c>
      <c r="AE61">
        <v>98</v>
      </c>
    </row>
    <row r="62" spans="2:31" ht="15" customHeight="1" x14ac:dyDescent="0.25">
      <c r="K62">
        <v>55</v>
      </c>
      <c r="L62">
        <v>72</v>
      </c>
      <c r="M62">
        <v>42</v>
      </c>
      <c r="N62">
        <v>24</v>
      </c>
      <c r="O62">
        <v>59</v>
      </c>
      <c r="P62">
        <v>41</v>
      </c>
      <c r="Q62">
        <v>78</v>
      </c>
      <c r="R62">
        <v>1</v>
      </c>
      <c r="S62">
        <v>53</v>
      </c>
      <c r="T62">
        <v>7</v>
      </c>
      <c r="U62">
        <v>65</v>
      </c>
      <c r="V62">
        <v>34</v>
      </c>
      <c r="W62">
        <v>60</v>
      </c>
      <c r="X62">
        <v>47</v>
      </c>
      <c r="Y62">
        <v>82</v>
      </c>
      <c r="Z62">
        <v>72</v>
      </c>
      <c r="AA62">
        <v>33</v>
      </c>
      <c r="AB62">
        <v>20</v>
      </c>
      <c r="AC62">
        <v>74</v>
      </c>
      <c r="AD62">
        <v>52</v>
      </c>
      <c r="AE62">
        <v>1</v>
      </c>
    </row>
    <row r="63" spans="2:31" ht="15" customHeight="1" x14ac:dyDescent="0.25">
      <c r="K63">
        <v>23</v>
      </c>
      <c r="L63">
        <v>22</v>
      </c>
      <c r="M63">
        <v>17</v>
      </c>
      <c r="N63">
        <v>76</v>
      </c>
      <c r="O63">
        <v>50</v>
      </c>
      <c r="P63">
        <v>67</v>
      </c>
      <c r="Q63">
        <v>17</v>
      </c>
      <c r="R63">
        <v>6</v>
      </c>
      <c r="S63">
        <v>97</v>
      </c>
      <c r="T63">
        <v>74</v>
      </c>
      <c r="U63">
        <v>84</v>
      </c>
      <c r="V63">
        <v>32</v>
      </c>
      <c r="W63">
        <v>10</v>
      </c>
      <c r="X63">
        <v>84</v>
      </c>
      <c r="Y63">
        <v>74</v>
      </c>
      <c r="Z63">
        <v>22</v>
      </c>
      <c r="AA63">
        <v>10</v>
      </c>
      <c r="AB63">
        <v>26</v>
      </c>
      <c r="AC63">
        <v>39</v>
      </c>
      <c r="AD63">
        <v>64</v>
      </c>
      <c r="AE63">
        <v>41</v>
      </c>
    </row>
    <row r="64" spans="2:31" ht="15" customHeight="1" x14ac:dyDescent="0.25">
      <c r="K64">
        <v>54</v>
      </c>
      <c r="L64">
        <v>74</v>
      </c>
      <c r="M64">
        <v>23</v>
      </c>
      <c r="N64">
        <v>86</v>
      </c>
      <c r="O64">
        <v>88</v>
      </c>
      <c r="P64">
        <v>85</v>
      </c>
      <c r="Q64">
        <v>98</v>
      </c>
      <c r="R64">
        <v>79</v>
      </c>
      <c r="S64">
        <v>83</v>
      </c>
      <c r="T64">
        <v>51</v>
      </c>
      <c r="U64">
        <v>6</v>
      </c>
      <c r="V64">
        <v>88</v>
      </c>
      <c r="W64">
        <v>15</v>
      </c>
      <c r="X64">
        <v>60</v>
      </c>
      <c r="Y64">
        <v>13</v>
      </c>
      <c r="Z64">
        <v>17</v>
      </c>
      <c r="AA64">
        <v>92</v>
      </c>
      <c r="AB64">
        <v>71</v>
      </c>
      <c r="AC64">
        <v>45</v>
      </c>
      <c r="AD64">
        <v>45</v>
      </c>
      <c r="AE64">
        <v>25</v>
      </c>
    </row>
    <row r="65" spans="11:31" ht="15" customHeight="1" x14ac:dyDescent="0.25">
      <c r="K65">
        <v>81</v>
      </c>
      <c r="L65">
        <v>54</v>
      </c>
      <c r="M65">
        <v>24</v>
      </c>
      <c r="N65">
        <v>61</v>
      </c>
      <c r="O65">
        <v>41</v>
      </c>
      <c r="P65">
        <v>43</v>
      </c>
      <c r="Q65">
        <v>13</v>
      </c>
      <c r="R65">
        <v>44</v>
      </c>
      <c r="S65">
        <v>91</v>
      </c>
      <c r="T65">
        <v>18</v>
      </c>
      <c r="U65">
        <v>59</v>
      </c>
      <c r="V65">
        <v>20</v>
      </c>
      <c r="W65">
        <v>62</v>
      </c>
      <c r="X65">
        <v>17</v>
      </c>
      <c r="Y65">
        <v>80</v>
      </c>
      <c r="Z65">
        <v>12</v>
      </c>
      <c r="AA65">
        <v>17</v>
      </c>
      <c r="AB65">
        <v>78</v>
      </c>
      <c r="AC65">
        <v>96</v>
      </c>
      <c r="AD65">
        <v>55</v>
      </c>
      <c r="AE65">
        <v>79</v>
      </c>
    </row>
    <row r="66" spans="11:31" ht="15" customHeight="1" x14ac:dyDescent="0.25">
      <c r="K66">
        <v>16</v>
      </c>
      <c r="L66">
        <v>86</v>
      </c>
      <c r="M66">
        <v>24</v>
      </c>
      <c r="N66">
        <v>58</v>
      </c>
      <c r="O66">
        <v>99</v>
      </c>
      <c r="P66">
        <v>49</v>
      </c>
      <c r="Q66">
        <v>50</v>
      </c>
      <c r="R66">
        <v>93</v>
      </c>
      <c r="S66">
        <v>65</v>
      </c>
      <c r="T66">
        <v>88</v>
      </c>
      <c r="U66">
        <v>8</v>
      </c>
      <c r="V66">
        <v>30</v>
      </c>
      <c r="W66">
        <v>73</v>
      </c>
      <c r="X66">
        <v>2</v>
      </c>
      <c r="Y66">
        <v>52</v>
      </c>
      <c r="Z66">
        <v>71</v>
      </c>
      <c r="AA66">
        <v>29</v>
      </c>
      <c r="AB66">
        <v>21</v>
      </c>
      <c r="AC66">
        <v>41</v>
      </c>
      <c r="AD66">
        <v>59</v>
      </c>
      <c r="AE66">
        <v>69</v>
      </c>
    </row>
    <row r="67" spans="11:31" ht="15" customHeight="1" x14ac:dyDescent="0.25">
      <c r="K67">
        <v>31</v>
      </c>
      <c r="L67">
        <v>38</v>
      </c>
      <c r="M67">
        <v>91</v>
      </c>
      <c r="N67">
        <v>46</v>
      </c>
      <c r="O67">
        <v>44</v>
      </c>
      <c r="P67">
        <v>15</v>
      </c>
      <c r="Q67">
        <v>23</v>
      </c>
      <c r="R67">
        <v>12</v>
      </c>
      <c r="S67">
        <v>32</v>
      </c>
      <c r="T67">
        <v>70</v>
      </c>
      <c r="U67">
        <v>22</v>
      </c>
      <c r="V67">
        <v>27</v>
      </c>
      <c r="W67">
        <v>1</v>
      </c>
      <c r="X67">
        <v>50</v>
      </c>
      <c r="Y67">
        <v>3</v>
      </c>
      <c r="Z67">
        <v>15</v>
      </c>
      <c r="AA67">
        <v>13</v>
      </c>
      <c r="AB67">
        <v>41</v>
      </c>
      <c r="AC67">
        <v>71</v>
      </c>
      <c r="AD67">
        <v>13</v>
      </c>
      <c r="AE67">
        <v>78</v>
      </c>
    </row>
    <row r="68" spans="11:31" ht="15" customHeight="1" x14ac:dyDescent="0.25">
      <c r="K68">
        <v>47</v>
      </c>
      <c r="L68">
        <v>67</v>
      </c>
      <c r="M68">
        <v>39</v>
      </c>
      <c r="N68">
        <v>26</v>
      </c>
      <c r="O68">
        <v>54</v>
      </c>
      <c r="P68">
        <v>85</v>
      </c>
      <c r="Q68">
        <v>65</v>
      </c>
      <c r="R68">
        <v>52</v>
      </c>
      <c r="S68">
        <v>4</v>
      </c>
      <c r="T68">
        <v>57</v>
      </c>
      <c r="U68">
        <v>1</v>
      </c>
      <c r="V68">
        <v>79</v>
      </c>
      <c r="W68">
        <v>98</v>
      </c>
      <c r="X68">
        <v>30</v>
      </c>
      <c r="Y68">
        <v>14</v>
      </c>
      <c r="Z68">
        <v>12</v>
      </c>
      <c r="AA68">
        <v>63</v>
      </c>
      <c r="AB68">
        <v>11</v>
      </c>
      <c r="AC68">
        <v>54</v>
      </c>
      <c r="AD68">
        <v>41</v>
      </c>
      <c r="AE68">
        <v>43</v>
      </c>
    </row>
    <row r="69" spans="11:31" ht="15" customHeight="1" x14ac:dyDescent="0.25">
      <c r="K69">
        <v>69</v>
      </c>
      <c r="L69">
        <v>4</v>
      </c>
      <c r="M69">
        <v>10</v>
      </c>
      <c r="N69">
        <v>56</v>
      </c>
      <c r="O69">
        <v>89</v>
      </c>
      <c r="P69">
        <v>66</v>
      </c>
      <c r="Q69">
        <v>13</v>
      </c>
      <c r="R69">
        <v>99</v>
      </c>
      <c r="S69">
        <v>22</v>
      </c>
      <c r="T69">
        <v>10</v>
      </c>
      <c r="U69">
        <v>18</v>
      </c>
      <c r="V69">
        <v>90</v>
      </c>
      <c r="W69">
        <v>45</v>
      </c>
      <c r="X69">
        <v>74</v>
      </c>
      <c r="Y69">
        <v>53</v>
      </c>
      <c r="Z69">
        <v>80</v>
      </c>
      <c r="AA69">
        <v>71</v>
      </c>
      <c r="AB69">
        <v>3</v>
      </c>
      <c r="AC69">
        <v>35</v>
      </c>
      <c r="AD69">
        <v>74</v>
      </c>
      <c r="AE69">
        <v>24</v>
      </c>
    </row>
    <row r="70" spans="11:31" ht="15" customHeight="1" x14ac:dyDescent="0.25">
      <c r="K70">
        <v>82</v>
      </c>
      <c r="L70">
        <v>28</v>
      </c>
      <c r="M70">
        <v>25</v>
      </c>
      <c r="N70">
        <v>20</v>
      </c>
      <c r="O70">
        <v>88</v>
      </c>
      <c r="P70">
        <v>92</v>
      </c>
      <c r="Q70">
        <v>28</v>
      </c>
      <c r="R70">
        <v>97</v>
      </c>
      <c r="S70">
        <v>42</v>
      </c>
      <c r="T70">
        <v>65</v>
      </c>
      <c r="U70">
        <v>45</v>
      </c>
      <c r="V70">
        <v>72</v>
      </c>
      <c r="W70">
        <v>47</v>
      </c>
      <c r="X70">
        <v>25</v>
      </c>
      <c r="Y70">
        <v>73</v>
      </c>
      <c r="Z70">
        <v>82</v>
      </c>
      <c r="AA70">
        <v>45</v>
      </c>
      <c r="AB70">
        <v>29</v>
      </c>
      <c r="AC70">
        <v>39</v>
      </c>
      <c r="AD70">
        <v>100</v>
      </c>
      <c r="AE70">
        <v>75</v>
      </c>
    </row>
    <row r="71" spans="11:31" ht="15" customHeight="1" x14ac:dyDescent="0.25">
      <c r="K71">
        <v>66</v>
      </c>
      <c r="L71">
        <v>69</v>
      </c>
      <c r="M71">
        <v>81</v>
      </c>
      <c r="N71">
        <v>19</v>
      </c>
      <c r="O71">
        <v>78</v>
      </c>
      <c r="P71">
        <v>100</v>
      </c>
      <c r="Q71">
        <v>57</v>
      </c>
      <c r="R71">
        <v>27</v>
      </c>
      <c r="S71">
        <v>52</v>
      </c>
      <c r="T71">
        <v>80</v>
      </c>
      <c r="U71">
        <v>9</v>
      </c>
      <c r="V71">
        <v>78</v>
      </c>
      <c r="W71">
        <v>17</v>
      </c>
      <c r="X71">
        <v>35</v>
      </c>
      <c r="Y71">
        <v>52</v>
      </c>
      <c r="Z71">
        <v>54</v>
      </c>
      <c r="AA71">
        <v>93</v>
      </c>
      <c r="AB71">
        <v>74</v>
      </c>
      <c r="AC71">
        <v>77</v>
      </c>
      <c r="AD71">
        <v>66</v>
      </c>
      <c r="AE71">
        <v>50</v>
      </c>
    </row>
    <row r="72" spans="11:31" ht="15" customHeight="1" x14ac:dyDescent="0.25">
      <c r="K72">
        <v>19</v>
      </c>
      <c r="L72">
        <v>85</v>
      </c>
      <c r="M72">
        <v>32</v>
      </c>
      <c r="N72">
        <v>47</v>
      </c>
      <c r="O72">
        <v>1</v>
      </c>
      <c r="P72">
        <v>69</v>
      </c>
      <c r="Q72">
        <v>68</v>
      </c>
      <c r="R72">
        <v>16</v>
      </c>
      <c r="S72">
        <v>19</v>
      </c>
      <c r="T72">
        <v>28</v>
      </c>
      <c r="U72">
        <v>71</v>
      </c>
      <c r="V72">
        <v>63</v>
      </c>
      <c r="W72">
        <v>73</v>
      </c>
      <c r="X72">
        <v>18</v>
      </c>
      <c r="Y72">
        <v>49</v>
      </c>
      <c r="Z72">
        <v>41</v>
      </c>
      <c r="AA72">
        <v>19</v>
      </c>
      <c r="AB72">
        <v>11</v>
      </c>
      <c r="AC72">
        <v>42</v>
      </c>
      <c r="AD72">
        <v>49</v>
      </c>
      <c r="AE72">
        <v>3</v>
      </c>
    </row>
    <row r="73" spans="11:31" ht="15" customHeight="1" x14ac:dyDescent="0.25">
      <c r="K73">
        <v>58</v>
      </c>
      <c r="L73">
        <v>30</v>
      </c>
      <c r="M73">
        <v>88</v>
      </c>
      <c r="N73">
        <v>16</v>
      </c>
      <c r="O73">
        <v>44</v>
      </c>
      <c r="P73">
        <v>90</v>
      </c>
      <c r="Q73">
        <v>9</v>
      </c>
      <c r="R73">
        <v>91</v>
      </c>
      <c r="S73">
        <v>68</v>
      </c>
      <c r="T73">
        <v>87</v>
      </c>
      <c r="U73">
        <v>24</v>
      </c>
      <c r="V73">
        <v>38</v>
      </c>
      <c r="W73">
        <v>39</v>
      </c>
      <c r="X73">
        <v>66</v>
      </c>
      <c r="Y73">
        <v>100</v>
      </c>
      <c r="Z73">
        <v>74</v>
      </c>
      <c r="AA73">
        <v>73</v>
      </c>
      <c r="AB73">
        <v>12</v>
      </c>
      <c r="AC73">
        <v>87</v>
      </c>
      <c r="AD73">
        <v>42</v>
      </c>
      <c r="AE73">
        <v>30</v>
      </c>
    </row>
    <row r="74" spans="11:31" ht="15" customHeight="1" x14ac:dyDescent="0.25">
      <c r="K74">
        <v>8</v>
      </c>
      <c r="L74">
        <v>98</v>
      </c>
      <c r="M74">
        <v>6</v>
      </c>
      <c r="N74">
        <v>1</v>
      </c>
      <c r="O74">
        <v>74</v>
      </c>
      <c r="P74">
        <v>2</v>
      </c>
      <c r="Q74">
        <v>53</v>
      </c>
      <c r="R74">
        <v>35</v>
      </c>
      <c r="S74">
        <v>85</v>
      </c>
      <c r="T74">
        <v>80</v>
      </c>
      <c r="U74">
        <v>71</v>
      </c>
      <c r="V74">
        <v>49</v>
      </c>
      <c r="W74">
        <v>91</v>
      </c>
      <c r="X74">
        <v>9</v>
      </c>
      <c r="Y74">
        <v>29</v>
      </c>
      <c r="Z74">
        <v>46</v>
      </c>
      <c r="AA74">
        <v>57</v>
      </c>
      <c r="AB74">
        <v>47</v>
      </c>
      <c r="AC74">
        <v>10</v>
      </c>
      <c r="AD74">
        <v>98</v>
      </c>
      <c r="AE74">
        <v>82</v>
      </c>
    </row>
    <row r="75" spans="11:31" ht="15" customHeight="1" x14ac:dyDescent="0.25">
      <c r="K75">
        <v>4</v>
      </c>
      <c r="L75">
        <v>22</v>
      </c>
      <c r="M75">
        <v>18</v>
      </c>
      <c r="N75">
        <v>11</v>
      </c>
      <c r="O75">
        <v>61</v>
      </c>
      <c r="P75">
        <v>5</v>
      </c>
      <c r="Q75">
        <v>100</v>
      </c>
      <c r="R75">
        <v>43</v>
      </c>
      <c r="S75">
        <v>49</v>
      </c>
      <c r="T75">
        <v>34</v>
      </c>
      <c r="U75">
        <v>10</v>
      </c>
      <c r="V75">
        <v>76</v>
      </c>
      <c r="W75">
        <v>40</v>
      </c>
      <c r="X75">
        <v>93</v>
      </c>
      <c r="Y75">
        <v>79</v>
      </c>
      <c r="Z75">
        <v>81</v>
      </c>
      <c r="AA75">
        <v>33</v>
      </c>
      <c r="AB75">
        <v>7</v>
      </c>
      <c r="AC75">
        <v>97</v>
      </c>
      <c r="AD75">
        <v>43</v>
      </c>
      <c r="AE75">
        <v>44</v>
      </c>
    </row>
    <row r="76" spans="11:31" ht="15" customHeight="1" x14ac:dyDescent="0.25">
      <c r="K76">
        <v>22</v>
      </c>
      <c r="L76">
        <v>89</v>
      </c>
      <c r="M76">
        <v>29</v>
      </c>
      <c r="N76">
        <v>84</v>
      </c>
      <c r="O76">
        <v>88</v>
      </c>
      <c r="P76">
        <v>18</v>
      </c>
      <c r="Q76">
        <v>67</v>
      </c>
      <c r="R76">
        <v>12</v>
      </c>
      <c r="S76">
        <v>26</v>
      </c>
      <c r="T76">
        <v>34</v>
      </c>
      <c r="U76">
        <v>18</v>
      </c>
      <c r="V76">
        <v>86</v>
      </c>
      <c r="W76">
        <v>17</v>
      </c>
      <c r="X76">
        <v>49</v>
      </c>
      <c r="Y76">
        <v>63</v>
      </c>
      <c r="Z76">
        <v>39</v>
      </c>
      <c r="AA76">
        <v>11</v>
      </c>
      <c r="AB76">
        <v>36</v>
      </c>
      <c r="AC76">
        <v>23</v>
      </c>
      <c r="AD76">
        <v>63</v>
      </c>
      <c r="AE76">
        <v>37</v>
      </c>
    </row>
    <row r="77" spans="11:31" ht="15" customHeight="1" x14ac:dyDescent="0.25">
      <c r="K77">
        <v>5</v>
      </c>
      <c r="L77">
        <v>81</v>
      </c>
      <c r="M77">
        <v>48</v>
      </c>
      <c r="N77">
        <v>65</v>
      </c>
      <c r="O77">
        <v>9</v>
      </c>
      <c r="P77">
        <v>67</v>
      </c>
      <c r="Q77">
        <v>13</v>
      </c>
      <c r="R77">
        <v>78</v>
      </c>
      <c r="S77">
        <v>55</v>
      </c>
      <c r="T77">
        <v>36</v>
      </c>
      <c r="U77">
        <v>53</v>
      </c>
      <c r="V77">
        <v>17</v>
      </c>
      <c r="W77">
        <v>97</v>
      </c>
      <c r="X77">
        <v>64</v>
      </c>
      <c r="Y77">
        <v>53</v>
      </c>
      <c r="Z77">
        <v>44</v>
      </c>
      <c r="AA77">
        <v>53</v>
      </c>
      <c r="AB77">
        <v>28</v>
      </c>
      <c r="AC77">
        <v>85</v>
      </c>
      <c r="AD77">
        <v>29</v>
      </c>
      <c r="AE77">
        <v>8</v>
      </c>
    </row>
    <row r="78" spans="11:31" ht="15" customHeight="1" x14ac:dyDescent="0.25">
      <c r="K78">
        <v>33</v>
      </c>
      <c r="L78">
        <v>95</v>
      </c>
      <c r="M78">
        <v>12</v>
      </c>
      <c r="N78">
        <v>21</v>
      </c>
      <c r="O78">
        <v>18</v>
      </c>
      <c r="P78">
        <v>73</v>
      </c>
      <c r="Q78">
        <v>31</v>
      </c>
      <c r="R78">
        <v>17</v>
      </c>
      <c r="S78">
        <v>85</v>
      </c>
      <c r="T78">
        <v>97</v>
      </c>
      <c r="U78">
        <v>86</v>
      </c>
      <c r="V78">
        <v>25</v>
      </c>
      <c r="W78">
        <v>77</v>
      </c>
      <c r="X78">
        <v>59</v>
      </c>
      <c r="Y78">
        <v>36</v>
      </c>
      <c r="Z78">
        <v>86</v>
      </c>
      <c r="AA78">
        <v>43</v>
      </c>
      <c r="AB78">
        <v>73</v>
      </c>
      <c r="AC78">
        <v>23</v>
      </c>
      <c r="AD78">
        <v>68</v>
      </c>
      <c r="AE78">
        <v>25</v>
      </c>
    </row>
    <row r="79" spans="11:31" ht="15" customHeight="1" x14ac:dyDescent="0.25">
      <c r="K79">
        <v>57</v>
      </c>
      <c r="L79">
        <v>32</v>
      </c>
      <c r="M79">
        <v>94</v>
      </c>
      <c r="N79">
        <v>59</v>
      </c>
      <c r="O79">
        <v>15</v>
      </c>
      <c r="P79">
        <v>22</v>
      </c>
      <c r="Q79">
        <v>18</v>
      </c>
      <c r="R79">
        <v>77</v>
      </c>
      <c r="S79">
        <v>4</v>
      </c>
      <c r="T79">
        <v>84</v>
      </c>
      <c r="U79">
        <v>63</v>
      </c>
      <c r="V79">
        <v>99</v>
      </c>
      <c r="W79">
        <v>36</v>
      </c>
      <c r="X79">
        <v>53</v>
      </c>
      <c r="Y79">
        <v>34</v>
      </c>
      <c r="Z79">
        <v>59</v>
      </c>
      <c r="AA79">
        <v>36</v>
      </c>
      <c r="AB79">
        <v>36</v>
      </c>
      <c r="AC79">
        <v>61</v>
      </c>
      <c r="AD79">
        <v>84</v>
      </c>
      <c r="AE79">
        <v>37</v>
      </c>
    </row>
    <row r="80" spans="11:31" ht="15" customHeight="1" x14ac:dyDescent="0.25">
      <c r="K80">
        <v>67</v>
      </c>
      <c r="L80">
        <v>55</v>
      </c>
      <c r="M80">
        <v>5</v>
      </c>
      <c r="N80">
        <v>66</v>
      </c>
      <c r="O80">
        <v>36</v>
      </c>
      <c r="P80">
        <v>26</v>
      </c>
      <c r="Q80">
        <v>34</v>
      </c>
      <c r="R80">
        <v>82</v>
      </c>
      <c r="S80">
        <v>59</v>
      </c>
      <c r="T80">
        <v>8</v>
      </c>
      <c r="U80">
        <v>48</v>
      </c>
      <c r="V80">
        <v>60</v>
      </c>
      <c r="W80">
        <v>41</v>
      </c>
      <c r="X80">
        <v>33</v>
      </c>
      <c r="Y80">
        <v>53</v>
      </c>
      <c r="Z80">
        <v>1</v>
      </c>
      <c r="AA80">
        <v>99</v>
      </c>
      <c r="AB80">
        <v>83</v>
      </c>
      <c r="AC80">
        <v>15</v>
      </c>
      <c r="AD80">
        <v>65</v>
      </c>
      <c r="AE80">
        <v>56</v>
      </c>
    </row>
    <row r="81" spans="11:31" ht="15" customHeight="1" x14ac:dyDescent="0.25">
      <c r="K81">
        <v>4</v>
      </c>
      <c r="L81">
        <v>10</v>
      </c>
      <c r="M81">
        <v>12</v>
      </c>
      <c r="N81">
        <v>86</v>
      </c>
      <c r="O81">
        <v>91</v>
      </c>
      <c r="P81">
        <v>11</v>
      </c>
      <c r="Q81">
        <v>73</v>
      </c>
      <c r="R81">
        <v>14</v>
      </c>
      <c r="S81">
        <v>28</v>
      </c>
      <c r="T81">
        <v>67</v>
      </c>
      <c r="U81">
        <v>95</v>
      </c>
      <c r="V81">
        <v>47</v>
      </c>
      <c r="W81">
        <v>63</v>
      </c>
      <c r="X81">
        <v>73</v>
      </c>
      <c r="Y81">
        <v>89</v>
      </c>
      <c r="Z81">
        <v>94</v>
      </c>
      <c r="AA81">
        <v>98</v>
      </c>
      <c r="AB81">
        <v>4</v>
      </c>
      <c r="AC81">
        <v>33</v>
      </c>
      <c r="AD81">
        <v>90</v>
      </c>
      <c r="AE81">
        <v>51</v>
      </c>
    </row>
    <row r="82" spans="11:31" ht="15" customHeight="1" x14ac:dyDescent="0.25">
      <c r="K82">
        <v>52</v>
      </c>
      <c r="L82">
        <v>69</v>
      </c>
      <c r="M82">
        <v>35</v>
      </c>
      <c r="N82">
        <v>8</v>
      </c>
      <c r="O82">
        <v>38</v>
      </c>
      <c r="P82">
        <v>63</v>
      </c>
      <c r="Q82">
        <v>20</v>
      </c>
      <c r="R82">
        <v>68</v>
      </c>
      <c r="S82">
        <v>16</v>
      </c>
      <c r="T82">
        <v>64</v>
      </c>
      <c r="U82">
        <v>58</v>
      </c>
      <c r="V82">
        <v>75</v>
      </c>
      <c r="W82">
        <v>86</v>
      </c>
      <c r="X82">
        <v>75</v>
      </c>
      <c r="Y82">
        <v>87</v>
      </c>
      <c r="Z82">
        <v>12</v>
      </c>
      <c r="AA82">
        <v>86</v>
      </c>
      <c r="AB82">
        <v>60</v>
      </c>
      <c r="AC82">
        <v>9</v>
      </c>
      <c r="AD82">
        <v>93</v>
      </c>
      <c r="AE82">
        <v>6</v>
      </c>
    </row>
    <row r="83" spans="11:31" ht="15" customHeight="1" x14ac:dyDescent="0.25">
      <c r="K83">
        <v>46</v>
      </c>
      <c r="L83">
        <v>25</v>
      </c>
      <c r="M83">
        <v>70</v>
      </c>
      <c r="N83">
        <v>45</v>
      </c>
      <c r="O83">
        <v>99</v>
      </c>
      <c r="P83">
        <v>56</v>
      </c>
      <c r="Q83">
        <v>34</v>
      </c>
      <c r="R83">
        <v>4</v>
      </c>
      <c r="S83">
        <v>98</v>
      </c>
      <c r="T83">
        <v>77</v>
      </c>
      <c r="U83">
        <v>70</v>
      </c>
      <c r="V83">
        <v>92</v>
      </c>
      <c r="W83">
        <v>42</v>
      </c>
      <c r="X83">
        <v>91</v>
      </c>
      <c r="Y83">
        <v>29</v>
      </c>
      <c r="Z83">
        <v>47</v>
      </c>
      <c r="AA83">
        <v>1</v>
      </c>
      <c r="AB83">
        <v>6</v>
      </c>
      <c r="AC83">
        <v>61</v>
      </c>
      <c r="AD83">
        <v>53</v>
      </c>
      <c r="AE83">
        <v>31</v>
      </c>
    </row>
    <row r="84" spans="11:31" ht="15" customHeight="1" x14ac:dyDescent="0.25">
      <c r="K84">
        <v>79</v>
      </c>
      <c r="L84">
        <v>71</v>
      </c>
      <c r="M84">
        <v>61</v>
      </c>
      <c r="N84">
        <v>38</v>
      </c>
      <c r="O84">
        <v>37</v>
      </c>
      <c r="P84">
        <v>66</v>
      </c>
      <c r="Q84">
        <v>24</v>
      </c>
      <c r="R84">
        <v>97</v>
      </c>
      <c r="S84">
        <v>91</v>
      </c>
      <c r="T84">
        <v>44</v>
      </c>
      <c r="U84">
        <v>29</v>
      </c>
      <c r="V84">
        <v>57</v>
      </c>
      <c r="W84">
        <v>83</v>
      </c>
      <c r="X84">
        <v>93</v>
      </c>
      <c r="Y84">
        <v>81</v>
      </c>
      <c r="Z84">
        <v>40</v>
      </c>
      <c r="AA84">
        <v>15</v>
      </c>
      <c r="AB84">
        <v>68</v>
      </c>
      <c r="AC84">
        <v>41</v>
      </c>
      <c r="AD84">
        <v>45</v>
      </c>
      <c r="AE84">
        <v>67</v>
      </c>
    </row>
    <row r="85" spans="11:31" ht="15" customHeight="1" x14ac:dyDescent="0.25">
      <c r="K85">
        <v>28</v>
      </c>
      <c r="L85">
        <v>51</v>
      </c>
      <c r="M85">
        <v>23</v>
      </c>
      <c r="N85">
        <v>75</v>
      </c>
      <c r="O85">
        <v>42</v>
      </c>
      <c r="P85">
        <v>89</v>
      </c>
      <c r="Q85">
        <v>79</v>
      </c>
      <c r="R85">
        <v>42</v>
      </c>
      <c r="S85">
        <v>22</v>
      </c>
      <c r="T85">
        <v>58</v>
      </c>
      <c r="U85">
        <v>99</v>
      </c>
      <c r="V85">
        <v>92</v>
      </c>
      <c r="W85">
        <v>40</v>
      </c>
      <c r="X85">
        <v>22</v>
      </c>
      <c r="Y85">
        <v>35</v>
      </c>
      <c r="Z85">
        <v>2</v>
      </c>
      <c r="AA85">
        <v>22</v>
      </c>
      <c r="AB85">
        <v>16</v>
      </c>
      <c r="AC85">
        <v>75</v>
      </c>
      <c r="AD85">
        <v>16</v>
      </c>
      <c r="AE85">
        <v>8</v>
      </c>
    </row>
    <row r="86" spans="11:31" ht="15" customHeight="1" x14ac:dyDescent="0.25">
      <c r="K86">
        <v>95</v>
      </c>
      <c r="L86">
        <v>41</v>
      </c>
      <c r="M86">
        <v>44</v>
      </c>
      <c r="N86">
        <v>60</v>
      </c>
      <c r="O86">
        <v>83</v>
      </c>
      <c r="P86">
        <v>57</v>
      </c>
      <c r="Q86">
        <v>61</v>
      </c>
      <c r="R86">
        <v>59</v>
      </c>
      <c r="S86">
        <v>39</v>
      </c>
      <c r="T86">
        <v>9</v>
      </c>
      <c r="U86">
        <v>7</v>
      </c>
      <c r="V86">
        <v>62</v>
      </c>
      <c r="W86">
        <v>71</v>
      </c>
      <c r="X86">
        <v>50</v>
      </c>
      <c r="Y86">
        <v>62</v>
      </c>
      <c r="Z86">
        <v>16</v>
      </c>
      <c r="AA86">
        <v>12</v>
      </c>
      <c r="AB86">
        <v>49</v>
      </c>
      <c r="AC86">
        <v>28</v>
      </c>
      <c r="AD86">
        <v>73</v>
      </c>
      <c r="AE86">
        <v>5</v>
      </c>
    </row>
    <row r="87" spans="11:31" ht="15" customHeight="1" x14ac:dyDescent="0.25">
      <c r="K87">
        <v>40</v>
      </c>
      <c r="L87">
        <v>76</v>
      </c>
      <c r="M87">
        <v>54</v>
      </c>
      <c r="N87">
        <v>4</v>
      </c>
      <c r="O87">
        <v>46</v>
      </c>
      <c r="P87">
        <v>23</v>
      </c>
      <c r="Q87">
        <v>28</v>
      </c>
      <c r="R87">
        <v>66</v>
      </c>
      <c r="S87">
        <v>29</v>
      </c>
      <c r="T87">
        <v>76</v>
      </c>
      <c r="U87">
        <v>37</v>
      </c>
      <c r="V87">
        <v>22</v>
      </c>
      <c r="W87">
        <v>59</v>
      </c>
      <c r="X87">
        <v>66</v>
      </c>
      <c r="Y87">
        <v>40</v>
      </c>
      <c r="Z87">
        <v>58</v>
      </c>
      <c r="AA87">
        <v>66</v>
      </c>
      <c r="AB87">
        <v>14</v>
      </c>
      <c r="AC87">
        <v>77</v>
      </c>
      <c r="AD87">
        <v>3</v>
      </c>
      <c r="AE87">
        <v>54</v>
      </c>
    </row>
    <row r="88" spans="11:31" ht="15" customHeight="1" x14ac:dyDescent="0.25">
      <c r="K88">
        <v>96</v>
      </c>
      <c r="L88">
        <v>61</v>
      </c>
      <c r="M88">
        <v>55</v>
      </c>
      <c r="N88">
        <v>1</v>
      </c>
      <c r="O88">
        <v>59</v>
      </c>
      <c r="P88">
        <v>67</v>
      </c>
      <c r="Q88">
        <v>37</v>
      </c>
      <c r="R88">
        <v>96</v>
      </c>
      <c r="S88">
        <v>52</v>
      </c>
      <c r="T88">
        <v>95</v>
      </c>
      <c r="U88">
        <v>10</v>
      </c>
      <c r="V88">
        <v>74</v>
      </c>
      <c r="W88">
        <v>12</v>
      </c>
      <c r="X88">
        <v>13</v>
      </c>
      <c r="Y88">
        <v>94</v>
      </c>
      <c r="Z88">
        <v>72</v>
      </c>
      <c r="AA88">
        <v>74</v>
      </c>
      <c r="AB88">
        <v>86</v>
      </c>
      <c r="AC88">
        <v>71</v>
      </c>
      <c r="AD88">
        <v>33</v>
      </c>
      <c r="AE88">
        <v>36</v>
      </c>
    </row>
    <row r="89" spans="11:31" ht="15" customHeight="1" x14ac:dyDescent="0.25">
      <c r="K89">
        <v>3</v>
      </c>
      <c r="L89">
        <v>7</v>
      </c>
      <c r="M89">
        <v>17</v>
      </c>
      <c r="N89">
        <v>28</v>
      </c>
      <c r="O89">
        <v>87</v>
      </c>
      <c r="P89">
        <v>5</v>
      </c>
      <c r="Q89">
        <v>98</v>
      </c>
      <c r="R89">
        <v>31</v>
      </c>
      <c r="S89">
        <v>62</v>
      </c>
      <c r="T89">
        <v>72</v>
      </c>
      <c r="U89">
        <v>52</v>
      </c>
      <c r="V89">
        <v>32</v>
      </c>
      <c r="W89">
        <v>71</v>
      </c>
      <c r="X89">
        <v>18</v>
      </c>
      <c r="Y89">
        <v>55</v>
      </c>
      <c r="Z89">
        <v>72</v>
      </c>
      <c r="AA89">
        <v>48</v>
      </c>
      <c r="AB89">
        <v>65</v>
      </c>
      <c r="AC89">
        <v>84</v>
      </c>
      <c r="AD89">
        <v>87</v>
      </c>
      <c r="AE89">
        <v>26</v>
      </c>
    </row>
    <row r="90" spans="11:31" ht="15" customHeight="1" x14ac:dyDescent="0.25">
      <c r="K90">
        <v>96</v>
      </c>
      <c r="L90">
        <v>37</v>
      </c>
      <c r="M90">
        <v>82</v>
      </c>
      <c r="N90">
        <v>70</v>
      </c>
      <c r="O90">
        <v>8</v>
      </c>
      <c r="P90">
        <v>56</v>
      </c>
      <c r="Q90">
        <v>25</v>
      </c>
      <c r="R90">
        <v>41</v>
      </c>
      <c r="S90">
        <v>16</v>
      </c>
      <c r="T90">
        <v>72</v>
      </c>
      <c r="U90">
        <v>94</v>
      </c>
      <c r="V90">
        <v>49</v>
      </c>
      <c r="W90">
        <v>11</v>
      </c>
      <c r="X90">
        <v>94</v>
      </c>
      <c r="Y90">
        <v>84</v>
      </c>
      <c r="Z90">
        <v>79</v>
      </c>
      <c r="AA90">
        <v>37</v>
      </c>
      <c r="AB90">
        <v>61</v>
      </c>
      <c r="AC90">
        <v>48</v>
      </c>
      <c r="AD90">
        <v>32</v>
      </c>
      <c r="AE90">
        <v>35</v>
      </c>
    </row>
    <row r="91" spans="11:31" ht="15" customHeight="1" x14ac:dyDescent="0.25">
      <c r="K91">
        <v>39</v>
      </c>
      <c r="L91">
        <v>33</v>
      </c>
      <c r="M91">
        <v>1</v>
      </c>
      <c r="N91">
        <v>82</v>
      </c>
      <c r="O91">
        <v>35</v>
      </c>
      <c r="P91">
        <v>51</v>
      </c>
      <c r="Q91">
        <v>71</v>
      </c>
      <c r="R91">
        <v>55</v>
      </c>
      <c r="S91">
        <v>66</v>
      </c>
      <c r="T91">
        <v>43</v>
      </c>
      <c r="U91">
        <v>20</v>
      </c>
      <c r="V91">
        <v>5</v>
      </c>
      <c r="W91">
        <v>77</v>
      </c>
      <c r="X91">
        <v>86</v>
      </c>
      <c r="Y91">
        <v>5</v>
      </c>
      <c r="Z91">
        <v>19</v>
      </c>
      <c r="AA91">
        <v>71</v>
      </c>
      <c r="AB91">
        <v>53</v>
      </c>
      <c r="AC91">
        <v>94</v>
      </c>
      <c r="AD91">
        <v>65</v>
      </c>
      <c r="AE91">
        <v>73</v>
      </c>
    </row>
    <row r="92" spans="11:31" ht="15" customHeight="1" x14ac:dyDescent="0.25">
      <c r="K92">
        <v>46</v>
      </c>
      <c r="L92">
        <v>15</v>
      </c>
      <c r="M92">
        <v>81</v>
      </c>
      <c r="N92">
        <v>86</v>
      </c>
      <c r="O92">
        <v>74</v>
      </c>
      <c r="P92">
        <v>69</v>
      </c>
      <c r="Q92">
        <v>22</v>
      </c>
      <c r="R92">
        <v>85</v>
      </c>
      <c r="S92">
        <v>64</v>
      </c>
      <c r="T92">
        <v>69</v>
      </c>
      <c r="U92">
        <v>17</v>
      </c>
      <c r="V92">
        <v>99</v>
      </c>
      <c r="W92">
        <v>90</v>
      </c>
      <c r="X92">
        <v>76</v>
      </c>
      <c r="Y92">
        <v>84</v>
      </c>
      <c r="Z92">
        <v>14</v>
      </c>
      <c r="AA92">
        <v>2</v>
      </c>
      <c r="AB92">
        <v>41</v>
      </c>
      <c r="AC92">
        <v>63</v>
      </c>
      <c r="AD92">
        <v>23</v>
      </c>
      <c r="AE92">
        <v>37</v>
      </c>
    </row>
    <row r="93" spans="11:31" ht="15" customHeight="1" x14ac:dyDescent="0.25">
      <c r="K93">
        <v>23</v>
      </c>
      <c r="L93">
        <v>24</v>
      </c>
      <c r="M93">
        <v>3</v>
      </c>
      <c r="N93">
        <v>40</v>
      </c>
      <c r="O93">
        <v>30</v>
      </c>
      <c r="P93">
        <v>27</v>
      </c>
      <c r="Q93">
        <v>73</v>
      </c>
      <c r="R93">
        <v>16</v>
      </c>
      <c r="S93">
        <v>85</v>
      </c>
      <c r="T93">
        <v>2</v>
      </c>
      <c r="U93">
        <v>20</v>
      </c>
      <c r="V93">
        <v>44</v>
      </c>
      <c r="W93">
        <v>68</v>
      </c>
      <c r="X93">
        <v>34</v>
      </c>
      <c r="Y93">
        <v>47</v>
      </c>
      <c r="Z93">
        <v>77</v>
      </c>
      <c r="AA93">
        <v>75</v>
      </c>
      <c r="AB93">
        <v>8</v>
      </c>
      <c r="AC93">
        <v>15</v>
      </c>
      <c r="AD93">
        <v>98</v>
      </c>
      <c r="AE93">
        <v>5</v>
      </c>
    </row>
    <row r="94" spans="11:31" ht="15" customHeight="1" x14ac:dyDescent="0.25">
      <c r="K94">
        <v>6</v>
      </c>
      <c r="L94">
        <v>64</v>
      </c>
      <c r="M94">
        <v>5</v>
      </c>
      <c r="N94">
        <v>95</v>
      </c>
      <c r="O94">
        <v>11</v>
      </c>
      <c r="P94">
        <v>15</v>
      </c>
      <c r="Q94">
        <v>90</v>
      </c>
      <c r="R94">
        <v>36</v>
      </c>
      <c r="S94">
        <v>44</v>
      </c>
      <c r="T94">
        <v>97</v>
      </c>
      <c r="U94">
        <v>99</v>
      </c>
      <c r="V94">
        <v>41</v>
      </c>
      <c r="W94">
        <v>50</v>
      </c>
      <c r="X94">
        <v>82</v>
      </c>
      <c r="Y94">
        <v>67</v>
      </c>
      <c r="Z94">
        <v>13</v>
      </c>
      <c r="AA94">
        <v>72</v>
      </c>
      <c r="AB94">
        <v>40</v>
      </c>
      <c r="AC94">
        <v>99</v>
      </c>
      <c r="AD94">
        <v>95</v>
      </c>
      <c r="AE94">
        <v>25</v>
      </c>
    </row>
    <row r="95" spans="11:31" ht="15" customHeight="1" x14ac:dyDescent="0.25">
      <c r="K95">
        <v>72</v>
      </c>
      <c r="L95">
        <v>36</v>
      </c>
      <c r="M95">
        <v>24</v>
      </c>
      <c r="N95">
        <v>58</v>
      </c>
      <c r="O95">
        <v>23</v>
      </c>
      <c r="P95">
        <v>89</v>
      </c>
      <c r="Q95">
        <v>45</v>
      </c>
      <c r="R95">
        <v>83</v>
      </c>
      <c r="S95">
        <v>68</v>
      </c>
      <c r="T95">
        <v>65</v>
      </c>
      <c r="U95">
        <v>48</v>
      </c>
      <c r="V95">
        <v>77</v>
      </c>
      <c r="W95">
        <v>13</v>
      </c>
      <c r="X95">
        <v>71</v>
      </c>
      <c r="Y95">
        <v>63</v>
      </c>
      <c r="Z95">
        <v>5</v>
      </c>
      <c r="AA95">
        <v>32</v>
      </c>
      <c r="AB95">
        <v>53</v>
      </c>
      <c r="AC95">
        <v>14</v>
      </c>
      <c r="AD95">
        <v>40</v>
      </c>
      <c r="AE95">
        <v>69</v>
      </c>
    </row>
    <row r="96" spans="11:31" ht="15" customHeight="1" x14ac:dyDescent="0.25">
      <c r="K96">
        <v>8</v>
      </c>
      <c r="L96">
        <v>34</v>
      </c>
      <c r="M96">
        <v>69</v>
      </c>
      <c r="N96">
        <v>26</v>
      </c>
      <c r="O96">
        <v>14</v>
      </c>
      <c r="P96">
        <v>77</v>
      </c>
      <c r="Q96">
        <v>15</v>
      </c>
      <c r="R96">
        <v>8</v>
      </c>
      <c r="S96">
        <v>21</v>
      </c>
      <c r="T96">
        <v>71</v>
      </c>
      <c r="U96">
        <v>64</v>
      </c>
      <c r="V96">
        <v>93</v>
      </c>
      <c r="W96">
        <v>34</v>
      </c>
      <c r="X96">
        <v>51</v>
      </c>
      <c r="Y96">
        <v>48</v>
      </c>
      <c r="Z96">
        <v>55</v>
      </c>
      <c r="AA96">
        <v>4</v>
      </c>
      <c r="AB96">
        <v>36</v>
      </c>
      <c r="AC96">
        <v>28</v>
      </c>
      <c r="AD96">
        <v>63</v>
      </c>
      <c r="AE96">
        <v>100</v>
      </c>
    </row>
    <row r="97" spans="11:31" ht="15" customHeight="1" x14ac:dyDescent="0.25">
      <c r="K97">
        <v>48</v>
      </c>
      <c r="L97">
        <v>91</v>
      </c>
      <c r="M97">
        <v>81</v>
      </c>
      <c r="N97">
        <v>13</v>
      </c>
      <c r="O97">
        <v>94</v>
      </c>
      <c r="P97">
        <v>87</v>
      </c>
      <c r="Q97">
        <v>18</v>
      </c>
      <c r="R97">
        <v>48</v>
      </c>
      <c r="S97">
        <v>63</v>
      </c>
      <c r="T97">
        <v>29</v>
      </c>
      <c r="U97">
        <v>16</v>
      </c>
      <c r="V97">
        <v>6</v>
      </c>
      <c r="W97">
        <v>60</v>
      </c>
      <c r="X97">
        <v>50</v>
      </c>
      <c r="Y97">
        <v>91</v>
      </c>
      <c r="Z97">
        <v>58</v>
      </c>
      <c r="AA97">
        <v>50</v>
      </c>
      <c r="AB97">
        <v>74</v>
      </c>
      <c r="AC97">
        <v>27</v>
      </c>
      <c r="AD97">
        <v>69</v>
      </c>
      <c r="AE97">
        <v>5</v>
      </c>
    </row>
    <row r="98" spans="11:31" ht="15" customHeight="1" x14ac:dyDescent="0.25">
      <c r="K98">
        <v>70</v>
      </c>
      <c r="L98">
        <v>29</v>
      </c>
      <c r="M98">
        <v>30</v>
      </c>
      <c r="N98">
        <v>5</v>
      </c>
      <c r="O98">
        <v>18</v>
      </c>
      <c r="P98">
        <v>75</v>
      </c>
      <c r="Q98">
        <v>97</v>
      </c>
      <c r="R98">
        <v>27</v>
      </c>
      <c r="S98">
        <v>62</v>
      </c>
      <c r="T98">
        <v>76</v>
      </c>
      <c r="U98">
        <v>3</v>
      </c>
      <c r="V98">
        <v>18</v>
      </c>
      <c r="W98">
        <v>66</v>
      </c>
      <c r="X98">
        <v>54</v>
      </c>
      <c r="Y98">
        <v>58</v>
      </c>
      <c r="Z98">
        <v>74</v>
      </c>
      <c r="AA98">
        <v>33</v>
      </c>
      <c r="AB98">
        <v>95</v>
      </c>
      <c r="AC98">
        <v>84</v>
      </c>
      <c r="AD98">
        <v>63</v>
      </c>
      <c r="AE98">
        <v>60</v>
      </c>
    </row>
    <row r="99" spans="11:31" ht="15" customHeight="1" x14ac:dyDescent="0.25">
      <c r="K99">
        <v>57</v>
      </c>
      <c r="L99">
        <v>78</v>
      </c>
      <c r="M99">
        <v>44</v>
      </c>
      <c r="N99">
        <v>99</v>
      </c>
      <c r="O99">
        <v>59</v>
      </c>
      <c r="P99">
        <v>65</v>
      </c>
      <c r="Q99">
        <v>31</v>
      </c>
      <c r="R99">
        <v>91</v>
      </c>
      <c r="S99">
        <v>38</v>
      </c>
      <c r="T99">
        <v>13</v>
      </c>
      <c r="U99">
        <v>35</v>
      </c>
      <c r="V99">
        <v>9</v>
      </c>
      <c r="W99">
        <v>85</v>
      </c>
      <c r="X99">
        <v>46</v>
      </c>
      <c r="Y99">
        <v>78</v>
      </c>
      <c r="Z99">
        <v>100</v>
      </c>
      <c r="AA99">
        <v>79</v>
      </c>
      <c r="AB99">
        <v>62</v>
      </c>
      <c r="AC99">
        <v>86</v>
      </c>
      <c r="AD99">
        <v>36</v>
      </c>
      <c r="AE99">
        <v>45</v>
      </c>
    </row>
    <row r="100" spans="11:31" ht="15" customHeight="1" x14ac:dyDescent="0.25">
      <c r="K100">
        <v>98</v>
      </c>
      <c r="L100">
        <v>92</v>
      </c>
      <c r="M100">
        <v>39</v>
      </c>
      <c r="N100">
        <v>60</v>
      </c>
      <c r="O100">
        <v>45</v>
      </c>
      <c r="P100">
        <v>75</v>
      </c>
      <c r="Q100">
        <v>30</v>
      </c>
      <c r="R100">
        <v>34</v>
      </c>
      <c r="S100">
        <v>53</v>
      </c>
      <c r="T100">
        <v>95</v>
      </c>
      <c r="U100">
        <v>70</v>
      </c>
      <c r="V100">
        <v>8</v>
      </c>
      <c r="W100">
        <v>93</v>
      </c>
      <c r="X100">
        <v>88</v>
      </c>
      <c r="Y100">
        <v>42</v>
      </c>
      <c r="Z100">
        <v>64</v>
      </c>
      <c r="AA100">
        <v>8</v>
      </c>
      <c r="AB100">
        <v>96</v>
      </c>
      <c r="AC100">
        <v>51</v>
      </c>
      <c r="AD100">
        <v>12</v>
      </c>
      <c r="AE100">
        <v>13</v>
      </c>
    </row>
    <row r="101" spans="11:31" ht="15" customHeight="1" x14ac:dyDescent="0.25">
      <c r="K101">
        <v>45</v>
      </c>
      <c r="L101">
        <v>23</v>
      </c>
      <c r="M101">
        <v>30</v>
      </c>
      <c r="N101">
        <v>91</v>
      </c>
      <c r="O101">
        <v>89</v>
      </c>
      <c r="P101">
        <v>36</v>
      </c>
      <c r="Q101">
        <v>9</v>
      </c>
      <c r="R101">
        <v>64</v>
      </c>
      <c r="S101">
        <v>11</v>
      </c>
      <c r="T101">
        <v>54</v>
      </c>
      <c r="U101">
        <v>8</v>
      </c>
      <c r="V101">
        <v>68</v>
      </c>
      <c r="W101">
        <v>10</v>
      </c>
      <c r="X101">
        <v>100</v>
      </c>
      <c r="Y101">
        <v>42</v>
      </c>
      <c r="Z101">
        <v>10</v>
      </c>
      <c r="AA101">
        <v>42</v>
      </c>
      <c r="AB101">
        <v>28</v>
      </c>
      <c r="AC101">
        <v>52</v>
      </c>
      <c r="AD101">
        <v>74</v>
      </c>
      <c r="AE101">
        <v>95</v>
      </c>
    </row>
    <row r="102" spans="11:31" ht="15" customHeight="1" x14ac:dyDescent="0.25">
      <c r="K102">
        <v>69</v>
      </c>
      <c r="L102">
        <v>70</v>
      </c>
      <c r="M102">
        <v>86</v>
      </c>
      <c r="N102">
        <v>55</v>
      </c>
      <c r="O102">
        <v>70</v>
      </c>
      <c r="P102">
        <v>5</v>
      </c>
      <c r="Q102">
        <v>78</v>
      </c>
      <c r="R102">
        <v>71</v>
      </c>
      <c r="S102">
        <v>51</v>
      </c>
      <c r="T102">
        <v>70</v>
      </c>
      <c r="U102">
        <v>48</v>
      </c>
      <c r="V102">
        <v>77</v>
      </c>
      <c r="W102">
        <v>78</v>
      </c>
      <c r="X102">
        <v>55</v>
      </c>
      <c r="Y102">
        <v>91</v>
      </c>
      <c r="Z102">
        <v>47</v>
      </c>
      <c r="AA102">
        <v>41</v>
      </c>
      <c r="AB102">
        <v>83</v>
      </c>
      <c r="AC102">
        <v>94</v>
      </c>
      <c r="AD102">
        <v>91</v>
      </c>
      <c r="AE102">
        <v>46</v>
      </c>
    </row>
    <row r="103" spans="11:31" ht="15" customHeight="1" x14ac:dyDescent="0.25">
      <c r="K103">
        <v>50</v>
      </c>
      <c r="L103">
        <v>56</v>
      </c>
      <c r="M103">
        <v>42</v>
      </c>
      <c r="N103">
        <v>18</v>
      </c>
      <c r="O103">
        <v>47</v>
      </c>
      <c r="P103">
        <v>2</v>
      </c>
      <c r="Q103">
        <v>85</v>
      </c>
      <c r="R103">
        <v>49</v>
      </c>
      <c r="S103">
        <v>53</v>
      </c>
      <c r="T103">
        <v>17</v>
      </c>
      <c r="U103">
        <v>51</v>
      </c>
      <c r="V103">
        <v>67</v>
      </c>
      <c r="W103">
        <v>58</v>
      </c>
      <c r="X103">
        <v>70</v>
      </c>
      <c r="Y103">
        <v>51</v>
      </c>
      <c r="Z103">
        <v>87</v>
      </c>
      <c r="AA103">
        <v>24</v>
      </c>
      <c r="AB103">
        <v>24</v>
      </c>
      <c r="AC103">
        <v>86</v>
      </c>
      <c r="AD103">
        <v>36</v>
      </c>
      <c r="AE103">
        <v>54</v>
      </c>
    </row>
    <row r="104" spans="11:31" ht="15" customHeight="1" x14ac:dyDescent="0.25">
      <c r="K104">
        <v>17</v>
      </c>
      <c r="L104">
        <v>20</v>
      </c>
      <c r="M104">
        <v>19</v>
      </c>
      <c r="N104">
        <v>68</v>
      </c>
      <c r="O104">
        <v>2</v>
      </c>
      <c r="P104">
        <v>10</v>
      </c>
      <c r="Q104">
        <v>2</v>
      </c>
      <c r="R104">
        <v>12</v>
      </c>
      <c r="S104">
        <v>79</v>
      </c>
      <c r="T104">
        <v>67</v>
      </c>
      <c r="U104">
        <v>93</v>
      </c>
      <c r="V104">
        <v>73</v>
      </c>
      <c r="W104">
        <v>40</v>
      </c>
      <c r="X104">
        <v>50</v>
      </c>
      <c r="Y104">
        <v>46</v>
      </c>
      <c r="Z104">
        <v>24</v>
      </c>
      <c r="AA104">
        <v>40</v>
      </c>
      <c r="AB104">
        <v>58</v>
      </c>
      <c r="AC104">
        <v>83</v>
      </c>
      <c r="AD104">
        <v>53</v>
      </c>
      <c r="AE104">
        <v>94</v>
      </c>
    </row>
    <row r="105" spans="11:31" ht="15" customHeight="1" x14ac:dyDescent="0.25">
      <c r="K105">
        <v>55</v>
      </c>
      <c r="L105">
        <v>56</v>
      </c>
      <c r="M105">
        <v>25</v>
      </c>
      <c r="N105">
        <v>28</v>
      </c>
      <c r="O105">
        <v>1</v>
      </c>
      <c r="P105">
        <v>71</v>
      </c>
      <c r="Q105">
        <v>64</v>
      </c>
      <c r="R105">
        <v>8</v>
      </c>
      <c r="S105">
        <v>7</v>
      </c>
      <c r="T105">
        <v>23</v>
      </c>
      <c r="U105">
        <v>15</v>
      </c>
      <c r="V105">
        <v>42</v>
      </c>
      <c r="W105">
        <v>28</v>
      </c>
      <c r="X105">
        <v>56</v>
      </c>
      <c r="Y105">
        <v>33</v>
      </c>
      <c r="Z105">
        <v>99</v>
      </c>
      <c r="AA105">
        <v>10</v>
      </c>
      <c r="AB105">
        <v>30</v>
      </c>
      <c r="AC105">
        <v>73</v>
      </c>
      <c r="AD105">
        <v>51</v>
      </c>
      <c r="AE105">
        <v>16</v>
      </c>
    </row>
    <row r="106" spans="11:31" ht="15" customHeight="1" x14ac:dyDescent="0.25">
      <c r="K106">
        <v>64</v>
      </c>
      <c r="L106">
        <v>68</v>
      </c>
      <c r="M106">
        <v>99</v>
      </c>
      <c r="N106">
        <v>77</v>
      </c>
      <c r="O106">
        <v>20</v>
      </c>
      <c r="P106">
        <v>38</v>
      </c>
      <c r="Q106">
        <v>29</v>
      </c>
      <c r="R106">
        <v>96</v>
      </c>
      <c r="S106">
        <v>6</v>
      </c>
      <c r="T106">
        <v>92</v>
      </c>
      <c r="U106">
        <v>60</v>
      </c>
      <c r="V106">
        <v>90</v>
      </c>
      <c r="W106">
        <v>85</v>
      </c>
      <c r="X106">
        <v>83</v>
      </c>
      <c r="Y106">
        <v>53</v>
      </c>
      <c r="Z106">
        <v>39</v>
      </c>
      <c r="AA106">
        <v>66</v>
      </c>
      <c r="AB106">
        <v>37</v>
      </c>
      <c r="AC106">
        <v>79</v>
      </c>
      <c r="AD106">
        <v>6</v>
      </c>
      <c r="AE106">
        <v>95</v>
      </c>
    </row>
    <row r="107" spans="11:31" ht="15" customHeight="1" x14ac:dyDescent="0.25">
      <c r="K107">
        <v>87</v>
      </c>
      <c r="L107">
        <v>77</v>
      </c>
      <c r="M107">
        <v>77</v>
      </c>
      <c r="N107">
        <v>13</v>
      </c>
      <c r="O107">
        <v>85</v>
      </c>
      <c r="P107">
        <v>62</v>
      </c>
      <c r="Q107">
        <v>4</v>
      </c>
      <c r="R107">
        <v>66</v>
      </c>
      <c r="S107">
        <v>11</v>
      </c>
      <c r="T107">
        <v>95</v>
      </c>
      <c r="U107">
        <v>99</v>
      </c>
      <c r="V107">
        <v>57</v>
      </c>
      <c r="W107">
        <v>13</v>
      </c>
      <c r="X107">
        <v>74</v>
      </c>
      <c r="Y107">
        <v>28</v>
      </c>
      <c r="Z107">
        <v>33</v>
      </c>
      <c r="AA107">
        <v>70</v>
      </c>
      <c r="AB107">
        <v>22</v>
      </c>
      <c r="AC107">
        <v>90</v>
      </c>
      <c r="AD107">
        <v>29</v>
      </c>
      <c r="AE107">
        <v>78</v>
      </c>
    </row>
    <row r="108" spans="11:31" ht="15" customHeight="1" x14ac:dyDescent="0.25">
      <c r="K108">
        <v>96</v>
      </c>
      <c r="L108">
        <v>72</v>
      </c>
      <c r="M108">
        <v>80</v>
      </c>
      <c r="N108">
        <v>61</v>
      </c>
      <c r="O108">
        <v>73</v>
      </c>
      <c r="P108">
        <v>72</v>
      </c>
      <c r="Q108">
        <v>86</v>
      </c>
      <c r="R108">
        <v>49</v>
      </c>
      <c r="S108">
        <v>79</v>
      </c>
      <c r="T108">
        <v>89</v>
      </c>
      <c r="U108">
        <v>52</v>
      </c>
      <c r="V108">
        <v>100</v>
      </c>
      <c r="W108">
        <v>9</v>
      </c>
      <c r="X108">
        <v>74</v>
      </c>
      <c r="Y108">
        <v>100</v>
      </c>
      <c r="Z108">
        <v>64</v>
      </c>
      <c r="AA108">
        <v>46</v>
      </c>
      <c r="AB108">
        <v>37</v>
      </c>
      <c r="AC108">
        <v>32</v>
      </c>
      <c r="AD108">
        <v>98</v>
      </c>
      <c r="AE108">
        <v>10</v>
      </c>
    </row>
  </sheetData>
  <hyperlinks>
    <hyperlink ref="I1" location="'List of Topics'!A1" display="Return to List of Topics sheet"/>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29"/>
  <sheetViews>
    <sheetView workbookViewId="0">
      <selection activeCell="I1" sqref="I1"/>
    </sheetView>
  </sheetViews>
  <sheetFormatPr defaultRowHeight="15" customHeight="1" x14ac:dyDescent="0.25"/>
  <cols>
    <col min="1" max="1" width="3.5703125" customWidth="1"/>
    <col min="9" max="9" width="14"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K3" s="7">
        <v>10</v>
      </c>
      <c r="L3" s="9">
        <v>13</v>
      </c>
      <c r="N3" s="7">
        <v>7</v>
      </c>
      <c r="O3" s="9">
        <v>9</v>
      </c>
    </row>
    <row r="4" spans="1:15" ht="15" customHeight="1" x14ac:dyDescent="0.25">
      <c r="K4" s="10">
        <v>1</v>
      </c>
      <c r="L4" s="12">
        <v>9</v>
      </c>
      <c r="N4" s="10">
        <v>12</v>
      </c>
      <c r="O4" s="12">
        <v>7</v>
      </c>
    </row>
    <row r="5" spans="1:15" ht="15" customHeight="1" x14ac:dyDescent="0.25">
      <c r="K5" s="13">
        <v>5</v>
      </c>
      <c r="L5" s="14">
        <v>4</v>
      </c>
      <c r="N5" s="10">
        <v>1</v>
      </c>
      <c r="O5" s="12">
        <v>1</v>
      </c>
    </row>
    <row r="6" spans="1:15" ht="15" customHeight="1" x14ac:dyDescent="0.25">
      <c r="N6" s="10">
        <v>6</v>
      </c>
      <c r="O6" s="12">
        <v>12</v>
      </c>
    </row>
    <row r="7" spans="1:15" ht="15" customHeight="1" x14ac:dyDescent="0.25">
      <c r="N7" s="13">
        <v>15</v>
      </c>
      <c r="O7" s="14">
        <v>2</v>
      </c>
    </row>
    <row r="10" spans="1:15" ht="15" customHeight="1" x14ac:dyDescent="0.25">
      <c r="L10" s="101">
        <v>13</v>
      </c>
      <c r="M10" s="102">
        <v>4</v>
      </c>
      <c r="N10" s="103">
        <v>10</v>
      </c>
    </row>
    <row r="27" spans="2:3" ht="15" customHeight="1" x14ac:dyDescent="0.25">
      <c r="B27" s="32"/>
    </row>
    <row r="29" spans="2:3" ht="15" customHeight="1" x14ac:dyDescent="0.25">
      <c r="C29" s="49"/>
    </row>
  </sheetData>
  <hyperlinks>
    <hyperlink ref="I1" location="'List of Topics'!A1" display="Return to List of Topics sheet"/>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31"/>
  <sheetViews>
    <sheetView workbookViewId="0">
      <selection activeCell="I1" sqref="I1"/>
    </sheetView>
  </sheetViews>
  <sheetFormatPr defaultColWidth="9.140625" defaultRowHeight="15" customHeight="1" x14ac:dyDescent="0.25"/>
  <cols>
    <col min="1" max="1" width="3.5703125" customWidth="1"/>
    <col min="9" max="9" width="14.140625" customWidth="1"/>
  </cols>
  <sheetData>
    <row r="1" spans="1:13" ht="15" customHeight="1" x14ac:dyDescent="0.25">
      <c r="A1" s="74" t="str">
        <f ca="1">"© S. Christian Albright, 2011-" &amp; YEAR(TODAY()) &amp; ", All Rights Reserved"</f>
        <v>© S. Christian Albright, 2011-2017, All Rights Reserved</v>
      </c>
      <c r="I1" s="1" t="s">
        <v>506</v>
      </c>
    </row>
    <row r="14" spans="1:13" ht="15" customHeight="1" x14ac:dyDescent="0.25">
      <c r="K14">
        <v>3</v>
      </c>
      <c r="L14">
        <v>3</v>
      </c>
      <c r="M14" s="104">
        <f>K14*L14</f>
        <v>9</v>
      </c>
    </row>
    <row r="15" spans="1:13" ht="15" customHeight="1" x14ac:dyDescent="0.25">
      <c r="K15">
        <v>4</v>
      </c>
      <c r="L15">
        <v>1</v>
      </c>
      <c r="M15" s="104"/>
    </row>
    <row r="16" spans="1:13" ht="15" customHeight="1" x14ac:dyDescent="0.25">
      <c r="K16">
        <v>2</v>
      </c>
      <c r="L16">
        <v>3</v>
      </c>
      <c r="M16" s="104"/>
    </row>
    <row r="17" spans="11:13" ht="15" customHeight="1" x14ac:dyDescent="0.25">
      <c r="K17">
        <v>2</v>
      </c>
      <c r="L17">
        <v>1</v>
      </c>
      <c r="M17" s="104"/>
    </row>
    <row r="18" spans="11:13" ht="15" customHeight="1" x14ac:dyDescent="0.25">
      <c r="K18">
        <v>5</v>
      </c>
      <c r="L18">
        <v>1</v>
      </c>
      <c r="M18" s="104"/>
    </row>
    <row r="19" spans="11:13" ht="15" customHeight="1" x14ac:dyDescent="0.25">
      <c r="K19">
        <v>4</v>
      </c>
      <c r="L19">
        <v>2</v>
      </c>
      <c r="M19" s="104"/>
    </row>
    <row r="20" spans="11:13" ht="15" customHeight="1" x14ac:dyDescent="0.25">
      <c r="K20">
        <v>3</v>
      </c>
      <c r="L20">
        <v>5</v>
      </c>
      <c r="M20" s="104"/>
    </row>
    <row r="34" spans="3:13" ht="15" customHeight="1" x14ac:dyDescent="0.25">
      <c r="C34" s="49"/>
    </row>
    <row r="45" spans="3:13" ht="15" customHeight="1" x14ac:dyDescent="0.25">
      <c r="K45">
        <v>6</v>
      </c>
      <c r="L45">
        <v>2</v>
      </c>
      <c r="M45" s="104"/>
    </row>
    <row r="46" spans="3:13" ht="15" customHeight="1" x14ac:dyDescent="0.25">
      <c r="K46">
        <v>9</v>
      </c>
      <c r="L46">
        <v>1</v>
      </c>
      <c r="M46" s="104"/>
    </row>
    <row r="47" spans="3:13" ht="15" customHeight="1" x14ac:dyDescent="0.25">
      <c r="K47">
        <v>4</v>
      </c>
      <c r="L47">
        <v>9</v>
      </c>
      <c r="M47" s="104"/>
    </row>
    <row r="48" spans="3:13" ht="15" customHeight="1" x14ac:dyDescent="0.25">
      <c r="K48">
        <v>7</v>
      </c>
      <c r="L48">
        <v>6</v>
      </c>
      <c r="M48" s="104"/>
    </row>
    <row r="49" spans="11:13" ht="15" customHeight="1" x14ac:dyDescent="0.25">
      <c r="K49">
        <v>2</v>
      </c>
      <c r="L49">
        <v>3</v>
      </c>
      <c r="M49" s="104"/>
    </row>
    <row r="50" spans="11:13" ht="15" customHeight="1" x14ac:dyDescent="0.25">
      <c r="K50">
        <v>8</v>
      </c>
      <c r="L50">
        <v>5</v>
      </c>
      <c r="M50" s="104"/>
    </row>
    <row r="51" spans="11:13" ht="15" customHeight="1" x14ac:dyDescent="0.25">
      <c r="K51">
        <v>3</v>
      </c>
      <c r="L51">
        <v>9</v>
      </c>
      <c r="M51" s="104"/>
    </row>
    <row r="54" spans="11:13" ht="15" customHeight="1" x14ac:dyDescent="0.25">
      <c r="K54" s="105"/>
      <c r="L54" s="105"/>
      <c r="M54" s="105"/>
    </row>
    <row r="55" spans="11:13" ht="15" customHeight="1" x14ac:dyDescent="0.25">
      <c r="K55" s="105"/>
      <c r="L55" s="105"/>
      <c r="M55" s="105"/>
    </row>
    <row r="56" spans="11:13" ht="15" customHeight="1" x14ac:dyDescent="0.25">
      <c r="K56" s="105"/>
      <c r="L56" s="105"/>
      <c r="M56" s="105"/>
    </row>
    <row r="57" spans="11:13" ht="15" customHeight="1" x14ac:dyDescent="0.25">
      <c r="K57" s="105"/>
      <c r="L57" s="105"/>
      <c r="M57" s="105"/>
    </row>
    <row r="58" spans="11:13" ht="15" customHeight="1" x14ac:dyDescent="0.25">
      <c r="K58" s="105"/>
      <c r="L58" s="105"/>
      <c r="M58" s="105"/>
    </row>
    <row r="62" spans="11:13" ht="15" customHeight="1" x14ac:dyDescent="0.25">
      <c r="L62" s="106"/>
    </row>
    <row r="72" spans="11:13" ht="15" customHeight="1" x14ac:dyDescent="0.25">
      <c r="K72">
        <v>10</v>
      </c>
      <c r="L72">
        <v>7</v>
      </c>
      <c r="M72" s="104">
        <f>K72*L72</f>
        <v>70</v>
      </c>
    </row>
    <row r="73" spans="11:13" ht="15" customHeight="1" x14ac:dyDescent="0.25">
      <c r="K73">
        <v>6</v>
      </c>
      <c r="L73">
        <v>9</v>
      </c>
      <c r="M73" s="104"/>
    </row>
    <row r="74" spans="11:13" ht="15" customHeight="1" x14ac:dyDescent="0.25">
      <c r="K74">
        <v>4</v>
      </c>
      <c r="L74">
        <v>9</v>
      </c>
      <c r="M74" s="104"/>
    </row>
    <row r="75" spans="11:13" ht="15" customHeight="1" x14ac:dyDescent="0.25">
      <c r="K75">
        <v>5</v>
      </c>
      <c r="L75">
        <v>1</v>
      </c>
      <c r="M75" s="104"/>
    </row>
    <row r="76" spans="11:13" ht="15" customHeight="1" x14ac:dyDescent="0.25">
      <c r="K76">
        <v>2</v>
      </c>
      <c r="L76">
        <v>8</v>
      </c>
      <c r="M76" s="104"/>
    </row>
    <row r="77" spans="11:13" ht="15" customHeight="1" x14ac:dyDescent="0.25">
      <c r="K77">
        <v>8</v>
      </c>
      <c r="L77">
        <v>10</v>
      </c>
      <c r="M77" s="104"/>
    </row>
    <row r="78" spans="11:13" ht="15" customHeight="1" x14ac:dyDescent="0.25">
      <c r="K78">
        <v>10</v>
      </c>
      <c r="L78">
        <v>7</v>
      </c>
      <c r="M78" s="104"/>
    </row>
    <row r="96" spans="11:13" ht="15" customHeight="1" x14ac:dyDescent="0.25">
      <c r="K96">
        <v>7</v>
      </c>
      <c r="L96">
        <v>8</v>
      </c>
      <c r="M96" s="104">
        <f>K96*L96</f>
        <v>56</v>
      </c>
    </row>
    <row r="97" spans="11:15" ht="15" customHeight="1" x14ac:dyDescent="0.25">
      <c r="K97">
        <v>2</v>
      </c>
      <c r="L97">
        <v>1</v>
      </c>
      <c r="M97" s="104"/>
    </row>
    <row r="98" spans="11:15" ht="15" customHeight="1" x14ac:dyDescent="0.25">
      <c r="K98">
        <v>10</v>
      </c>
      <c r="L98">
        <v>2</v>
      </c>
      <c r="M98" s="104"/>
    </row>
    <row r="99" spans="11:15" ht="15" customHeight="1" x14ac:dyDescent="0.25">
      <c r="K99">
        <v>4</v>
      </c>
      <c r="L99">
        <v>1</v>
      </c>
      <c r="M99" s="104"/>
    </row>
    <row r="100" spans="11:15" ht="15" customHeight="1" x14ac:dyDescent="0.25">
      <c r="K100">
        <v>4</v>
      </c>
      <c r="L100">
        <v>5</v>
      </c>
      <c r="M100" s="104"/>
    </row>
    <row r="101" spans="11:15" ht="15" customHeight="1" x14ac:dyDescent="0.25">
      <c r="K101">
        <v>3</v>
      </c>
      <c r="L101">
        <v>8</v>
      </c>
      <c r="M101" s="104"/>
    </row>
    <row r="102" spans="11:15" ht="15" customHeight="1" x14ac:dyDescent="0.25">
      <c r="K102">
        <v>7</v>
      </c>
      <c r="L102">
        <v>8</v>
      </c>
      <c r="M102" s="104"/>
    </row>
    <row r="107" spans="11:15" ht="15" customHeight="1" x14ac:dyDescent="0.25">
      <c r="K107" s="33"/>
      <c r="L107" s="33"/>
      <c r="M107" s="33"/>
    </row>
    <row r="108" spans="11:15" ht="15" customHeight="1" x14ac:dyDescent="0.25">
      <c r="K108" s="33"/>
      <c r="L108" s="33"/>
      <c r="M108" s="33"/>
    </row>
    <row r="109" spans="11:15" ht="15" customHeight="1" x14ac:dyDescent="0.25">
      <c r="K109" s="104">
        <v>7</v>
      </c>
      <c r="L109" s="104">
        <v>8</v>
      </c>
      <c r="M109" s="104">
        <f>K109*L109</f>
        <v>56</v>
      </c>
      <c r="O109" s="106"/>
    </row>
    <row r="110" spans="11:15" ht="15" customHeight="1" x14ac:dyDescent="0.25">
      <c r="K110" s="104">
        <v>2</v>
      </c>
      <c r="L110" s="104">
        <v>1</v>
      </c>
      <c r="M110" s="104">
        <f t="shared" ref="M110:M115" si="0">K110*L110</f>
        <v>2</v>
      </c>
    </row>
    <row r="111" spans="11:15" ht="15" customHeight="1" x14ac:dyDescent="0.25">
      <c r="K111" s="104">
        <v>10</v>
      </c>
      <c r="L111" s="104">
        <v>2</v>
      </c>
      <c r="M111" s="104">
        <f t="shared" si="0"/>
        <v>20</v>
      </c>
    </row>
    <row r="112" spans="11:15" ht="15" customHeight="1" x14ac:dyDescent="0.25">
      <c r="K112" s="104">
        <v>4</v>
      </c>
      <c r="L112" s="104">
        <v>1</v>
      </c>
      <c r="M112" s="104">
        <f t="shared" si="0"/>
        <v>4</v>
      </c>
    </row>
    <row r="113" spans="11:13" ht="15" customHeight="1" x14ac:dyDescent="0.25">
      <c r="K113" s="104">
        <v>4</v>
      </c>
      <c r="L113" s="104">
        <v>5</v>
      </c>
      <c r="M113" s="104">
        <f t="shared" si="0"/>
        <v>20</v>
      </c>
    </row>
    <row r="114" spans="11:13" ht="15" customHeight="1" x14ac:dyDescent="0.25">
      <c r="K114" s="104">
        <v>3</v>
      </c>
      <c r="L114" s="104">
        <v>8</v>
      </c>
      <c r="M114" s="104">
        <f t="shared" si="0"/>
        <v>24</v>
      </c>
    </row>
    <row r="115" spans="11:13" ht="15" customHeight="1" x14ac:dyDescent="0.25">
      <c r="K115" s="104">
        <v>7</v>
      </c>
      <c r="L115" s="104">
        <v>8</v>
      </c>
      <c r="M115" s="104">
        <f t="shared" si="0"/>
        <v>56</v>
      </c>
    </row>
    <row r="131" spans="2:2" ht="15" customHeight="1" x14ac:dyDescent="0.25">
      <c r="B131" s="32"/>
    </row>
  </sheetData>
  <hyperlinks>
    <hyperlink ref="I1" location="'List of Topics'!A1" display="Return to List of Topics sheet"/>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M31"/>
  <sheetViews>
    <sheetView workbookViewId="0">
      <selection activeCell="I1" sqref="I1"/>
    </sheetView>
  </sheetViews>
  <sheetFormatPr defaultColWidth="9.140625" defaultRowHeight="15" customHeight="1" x14ac:dyDescent="0.25"/>
  <cols>
    <col min="1" max="1" width="3.5703125" customWidth="1"/>
    <col min="9" max="9" width="13.5703125" customWidth="1"/>
  </cols>
  <sheetData>
    <row r="1" spans="1:13" ht="15" customHeight="1" x14ac:dyDescent="0.25">
      <c r="A1" s="74" t="str">
        <f ca="1">"© S. Christian Albright, 2011-" &amp; YEAR(TODAY()) &amp; ", All Rights Reserved"</f>
        <v>© S. Christian Albright, 2011-2017, All Rights Reserved</v>
      </c>
      <c r="I1" s="1" t="s">
        <v>506</v>
      </c>
    </row>
    <row r="3" spans="1:13" ht="15" customHeight="1" x14ac:dyDescent="0.25">
      <c r="K3" s="104">
        <v>2</v>
      </c>
      <c r="L3" s="104">
        <v>3</v>
      </c>
      <c r="M3" s="104">
        <f t="shared" ref="M3:M9" si="0">K3*L3</f>
        <v>6</v>
      </c>
    </row>
    <row r="4" spans="1:13" ht="15" customHeight="1" x14ac:dyDescent="0.25">
      <c r="K4" s="104">
        <v>7</v>
      </c>
      <c r="L4" s="104">
        <v>4</v>
      </c>
      <c r="M4" s="104">
        <f t="shared" si="0"/>
        <v>28</v>
      </c>
    </row>
    <row r="5" spans="1:13" ht="15" customHeight="1" x14ac:dyDescent="0.25">
      <c r="K5" s="104">
        <v>3</v>
      </c>
      <c r="L5" s="104">
        <v>6</v>
      </c>
      <c r="M5" s="104">
        <f t="shared" si="0"/>
        <v>18</v>
      </c>
    </row>
    <row r="6" spans="1:13" ht="15" customHeight="1" x14ac:dyDescent="0.25">
      <c r="K6" s="104">
        <v>3</v>
      </c>
      <c r="L6" s="104">
        <v>9</v>
      </c>
      <c r="M6" s="104">
        <f t="shared" si="0"/>
        <v>27</v>
      </c>
    </row>
    <row r="7" spans="1:13" ht="15" customHeight="1" x14ac:dyDescent="0.25">
      <c r="K7" s="104">
        <v>6</v>
      </c>
      <c r="L7" s="104">
        <v>7</v>
      </c>
      <c r="M7" s="104">
        <f t="shared" si="0"/>
        <v>42</v>
      </c>
    </row>
    <row r="8" spans="1:13" ht="15" customHeight="1" x14ac:dyDescent="0.25">
      <c r="K8" s="104">
        <v>6</v>
      </c>
      <c r="L8" s="104">
        <v>6</v>
      </c>
      <c r="M8" s="104">
        <f t="shared" si="0"/>
        <v>36</v>
      </c>
    </row>
    <row r="9" spans="1:13" ht="15" customHeight="1" x14ac:dyDescent="0.25">
      <c r="K9" s="104">
        <v>1</v>
      </c>
      <c r="L9" s="104">
        <v>4</v>
      </c>
      <c r="M9" s="104">
        <f t="shared" si="0"/>
        <v>4</v>
      </c>
    </row>
    <row r="13" spans="1:13" ht="15" customHeight="1" x14ac:dyDescent="0.25">
      <c r="K13" s="92"/>
      <c r="L13" s="49"/>
    </row>
    <row r="14" spans="1:13" ht="15" customHeight="1" x14ac:dyDescent="0.25">
      <c r="K14" s="92"/>
    </row>
    <row r="15" spans="1:13" ht="15" customHeight="1" x14ac:dyDescent="0.25">
      <c r="K15" s="92"/>
    </row>
    <row r="16" spans="1:13" ht="15" customHeight="1" x14ac:dyDescent="0.25">
      <c r="K16" s="92"/>
    </row>
    <row r="18" spans="2:11" ht="15" customHeight="1" x14ac:dyDescent="0.25">
      <c r="K18" s="92"/>
    </row>
    <row r="19" spans="2:11" ht="15" customHeight="1" x14ac:dyDescent="0.25">
      <c r="K19" s="92"/>
    </row>
    <row r="20" spans="2:11" ht="15" customHeight="1" x14ac:dyDescent="0.25">
      <c r="K20" s="92"/>
    </row>
    <row r="21" spans="2:11" ht="15" customHeight="1" x14ac:dyDescent="0.25">
      <c r="K21" s="92"/>
    </row>
    <row r="22" spans="2:11" ht="15" customHeight="1" x14ac:dyDescent="0.25">
      <c r="K22" s="92"/>
    </row>
    <row r="23" spans="2:11" ht="15" customHeight="1" x14ac:dyDescent="0.25">
      <c r="K23" s="92"/>
    </row>
    <row r="24" spans="2:11" ht="15" customHeight="1" x14ac:dyDescent="0.25">
      <c r="K24" s="92"/>
    </row>
    <row r="29" spans="2:11" ht="15" customHeight="1" x14ac:dyDescent="0.25">
      <c r="C29" s="49"/>
    </row>
    <row r="31" spans="2:11" ht="15" customHeight="1" x14ac:dyDescent="0.25">
      <c r="B31" s="32"/>
    </row>
  </sheetData>
  <hyperlinks>
    <hyperlink ref="I1" location="'List of Topics'!A1" display="Return to List of Topics sheet"/>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Q160"/>
  <sheetViews>
    <sheetView workbookViewId="0">
      <selection activeCell="I1" sqref="I1"/>
    </sheetView>
  </sheetViews>
  <sheetFormatPr defaultColWidth="9.140625" defaultRowHeight="15" customHeight="1" x14ac:dyDescent="0.25"/>
  <cols>
    <col min="1" max="1" width="3.5703125" customWidth="1"/>
  </cols>
  <sheetData>
    <row r="1" spans="1:17" ht="15" customHeight="1" x14ac:dyDescent="0.25">
      <c r="A1" s="74" t="str">
        <f ca="1">"© S. Christian Albright, 2011-" &amp; YEAR(TODAY()) &amp; ", All Rights Reserved"</f>
        <v>© S. Christian Albright, 2011-2017, All Rights Reserved</v>
      </c>
      <c r="I1" s="1" t="s">
        <v>506</v>
      </c>
    </row>
    <row r="3" spans="1:17" ht="15" customHeight="1" x14ac:dyDescent="0.25">
      <c r="K3" s="32" t="s">
        <v>622</v>
      </c>
      <c r="N3" s="32"/>
      <c r="Q3" s="32"/>
    </row>
    <row r="18" spans="3:11" ht="15" customHeight="1" x14ac:dyDescent="0.25">
      <c r="K18" s="36" t="s">
        <v>623</v>
      </c>
    </row>
    <row r="29" spans="3:11" ht="15" customHeight="1" x14ac:dyDescent="0.25">
      <c r="C29" s="49"/>
    </row>
    <row r="36" spans="11:17" ht="15" customHeight="1" x14ac:dyDescent="0.25">
      <c r="L36" s="35"/>
      <c r="M36" s="11"/>
      <c r="N36" s="11"/>
      <c r="Q36" s="32"/>
    </row>
    <row r="37" spans="11:17" ht="15" customHeight="1" x14ac:dyDescent="0.25">
      <c r="M37" s="11"/>
      <c r="N37" s="11"/>
    </row>
    <row r="38" spans="11:17" ht="15" customHeight="1" x14ac:dyDescent="0.25">
      <c r="K38" s="33"/>
      <c r="L38" s="33"/>
      <c r="N38" s="32" t="s">
        <v>624</v>
      </c>
    </row>
    <row r="39" spans="11:17" ht="15" customHeight="1" x14ac:dyDescent="0.25">
      <c r="N39" t="s">
        <v>625</v>
      </c>
    </row>
    <row r="40" spans="11:17" ht="15" customHeight="1" x14ac:dyDescent="0.25">
      <c r="N40" t="s">
        <v>626</v>
      </c>
    </row>
    <row r="41" spans="11:17" ht="15" customHeight="1" x14ac:dyDescent="0.25">
      <c r="N41" t="s">
        <v>627</v>
      </c>
    </row>
    <row r="42" spans="11:17" ht="15" customHeight="1" x14ac:dyDescent="0.25">
      <c r="N42" t="s">
        <v>628</v>
      </c>
    </row>
    <row r="44" spans="11:17" ht="15" customHeight="1" x14ac:dyDescent="0.25">
      <c r="N44" s="32" t="s">
        <v>629</v>
      </c>
    </row>
    <row r="45" spans="11:17" ht="15" customHeight="1" x14ac:dyDescent="0.25">
      <c r="N45" t="s">
        <v>630</v>
      </c>
    </row>
    <row r="46" spans="11:17" ht="15" customHeight="1" x14ac:dyDescent="0.25">
      <c r="N46" t="s">
        <v>631</v>
      </c>
    </row>
    <row r="47" spans="11:17" ht="15" customHeight="1" x14ac:dyDescent="0.25">
      <c r="N47" t="s">
        <v>632</v>
      </c>
    </row>
    <row r="49" spans="14:14" ht="15" customHeight="1" x14ac:dyDescent="0.25">
      <c r="N49" s="32" t="s">
        <v>633</v>
      </c>
    </row>
    <row r="50" spans="14:14" ht="15" customHeight="1" x14ac:dyDescent="0.25">
      <c r="N50" t="s">
        <v>634</v>
      </c>
    </row>
    <row r="51" spans="14:14" ht="15" customHeight="1" x14ac:dyDescent="0.25">
      <c r="N51" t="s">
        <v>635</v>
      </c>
    </row>
    <row r="52" spans="14:14" ht="15" customHeight="1" x14ac:dyDescent="0.25">
      <c r="N52" t="s">
        <v>636</v>
      </c>
    </row>
    <row r="54" spans="14:14" ht="15" customHeight="1" x14ac:dyDescent="0.25">
      <c r="N54" s="32" t="s">
        <v>637</v>
      </c>
    </row>
    <row r="55" spans="14:14" ht="15" customHeight="1" x14ac:dyDescent="0.25">
      <c r="N55" t="s">
        <v>638</v>
      </c>
    </row>
    <row r="56" spans="14:14" ht="15" customHeight="1" x14ac:dyDescent="0.25">
      <c r="N56" t="s">
        <v>639</v>
      </c>
    </row>
    <row r="57" spans="14:14" ht="15" customHeight="1" x14ac:dyDescent="0.25">
      <c r="N57" t="s">
        <v>640</v>
      </c>
    </row>
    <row r="58" spans="14:14" ht="15" customHeight="1" x14ac:dyDescent="0.25">
      <c r="N58" t="s">
        <v>641</v>
      </c>
    </row>
    <row r="67" spans="11:13" ht="15" customHeight="1" x14ac:dyDescent="0.25">
      <c r="K67" s="107">
        <v>132</v>
      </c>
      <c r="L67" s="107">
        <v>192</v>
      </c>
      <c r="M67" s="108">
        <f t="shared" ref="M67:M73" si="0">SUM(K67:L67)</f>
        <v>324</v>
      </c>
    </row>
    <row r="68" spans="11:13" ht="15" customHeight="1" x14ac:dyDescent="0.25">
      <c r="K68" s="107">
        <v>282</v>
      </c>
      <c r="L68" s="107">
        <v>128</v>
      </c>
      <c r="M68" s="108">
        <f t="shared" si="0"/>
        <v>410</v>
      </c>
    </row>
    <row r="69" spans="11:13" ht="15" customHeight="1" x14ac:dyDescent="0.25">
      <c r="K69" s="107">
        <v>285</v>
      </c>
      <c r="L69" s="107">
        <v>266</v>
      </c>
      <c r="M69" s="108">
        <f t="shared" si="0"/>
        <v>551</v>
      </c>
    </row>
    <row r="70" spans="11:13" ht="15" customHeight="1" x14ac:dyDescent="0.25">
      <c r="K70" s="107">
        <v>230</v>
      </c>
      <c r="L70" s="107">
        <v>129</v>
      </c>
      <c r="M70" s="108">
        <f t="shared" si="0"/>
        <v>359</v>
      </c>
    </row>
    <row r="71" spans="11:13" ht="15" customHeight="1" x14ac:dyDescent="0.25">
      <c r="K71" s="107">
        <v>111</v>
      </c>
      <c r="L71" s="107">
        <v>296</v>
      </c>
      <c r="M71" s="108">
        <f t="shared" si="0"/>
        <v>407</v>
      </c>
    </row>
    <row r="72" spans="11:13" ht="15" customHeight="1" x14ac:dyDescent="0.25">
      <c r="K72" s="107">
        <v>211</v>
      </c>
      <c r="L72" s="107">
        <v>191</v>
      </c>
      <c r="M72" s="108">
        <f t="shared" si="0"/>
        <v>402</v>
      </c>
    </row>
    <row r="73" spans="11:13" ht="15" customHeight="1" x14ac:dyDescent="0.25">
      <c r="K73" s="107">
        <v>190</v>
      </c>
      <c r="L73" s="107">
        <v>251</v>
      </c>
      <c r="M73" s="108">
        <f t="shared" si="0"/>
        <v>441</v>
      </c>
    </row>
    <row r="78" spans="11:13" ht="15" customHeight="1" x14ac:dyDescent="0.25">
      <c r="K78" s="107">
        <v>132</v>
      </c>
      <c r="L78" s="107">
        <v>192</v>
      </c>
      <c r="M78" s="108">
        <f t="shared" ref="M78:M84" si="1">SUM(K78:L78)</f>
        <v>324</v>
      </c>
    </row>
    <row r="79" spans="11:13" ht="15" customHeight="1" x14ac:dyDescent="0.25">
      <c r="K79" s="107">
        <v>282</v>
      </c>
      <c r="L79" s="107">
        <v>128</v>
      </c>
      <c r="M79" s="108">
        <f t="shared" si="1"/>
        <v>410</v>
      </c>
    </row>
    <row r="80" spans="11:13" ht="15" customHeight="1" x14ac:dyDescent="0.25">
      <c r="K80" s="107">
        <v>285</v>
      </c>
      <c r="L80" s="107">
        <v>266</v>
      </c>
      <c r="M80" s="108">
        <f t="shared" si="1"/>
        <v>551</v>
      </c>
    </row>
    <row r="81" spans="11:13" ht="15" customHeight="1" x14ac:dyDescent="0.25">
      <c r="K81" s="107">
        <v>230</v>
      </c>
      <c r="L81" s="107">
        <v>129</v>
      </c>
      <c r="M81" s="108">
        <f t="shared" si="1"/>
        <v>359</v>
      </c>
    </row>
    <row r="82" spans="11:13" ht="15" customHeight="1" x14ac:dyDescent="0.25">
      <c r="K82" s="107">
        <v>111</v>
      </c>
      <c r="L82" s="107">
        <v>296</v>
      </c>
      <c r="M82" s="108">
        <f t="shared" si="1"/>
        <v>407</v>
      </c>
    </row>
    <row r="83" spans="11:13" ht="15" customHeight="1" x14ac:dyDescent="0.25">
      <c r="K83" s="107">
        <v>211</v>
      </c>
      <c r="L83" s="107">
        <v>191</v>
      </c>
      <c r="M83" s="108">
        <f t="shared" si="1"/>
        <v>402</v>
      </c>
    </row>
    <row r="84" spans="11:13" ht="15" customHeight="1" x14ac:dyDescent="0.25">
      <c r="K84" s="107">
        <v>190</v>
      </c>
      <c r="L84" s="107">
        <v>251</v>
      </c>
      <c r="M84" s="108">
        <f t="shared" si="1"/>
        <v>441</v>
      </c>
    </row>
    <row r="104" spans="11:13" ht="15" customHeight="1" x14ac:dyDescent="0.25">
      <c r="K104" s="107">
        <v>132</v>
      </c>
      <c r="L104" s="107">
        <v>192</v>
      </c>
      <c r="M104" s="109">
        <f t="shared" ref="M104:M110" si="2">SUM(K104:L104)</f>
        <v>324</v>
      </c>
    </row>
    <row r="105" spans="11:13" ht="15" customHeight="1" x14ac:dyDescent="0.25">
      <c r="K105" s="107">
        <v>282</v>
      </c>
      <c r="L105" s="107">
        <v>128</v>
      </c>
      <c r="M105" s="109">
        <f t="shared" si="2"/>
        <v>410</v>
      </c>
    </row>
    <row r="106" spans="11:13" ht="15" customHeight="1" x14ac:dyDescent="0.25">
      <c r="K106" s="107">
        <v>285</v>
      </c>
      <c r="L106" s="107">
        <v>266</v>
      </c>
      <c r="M106" s="109">
        <f t="shared" si="2"/>
        <v>551</v>
      </c>
    </row>
    <row r="107" spans="11:13" ht="15" customHeight="1" x14ac:dyDescent="0.25">
      <c r="K107" s="107">
        <v>230</v>
      </c>
      <c r="L107" s="107">
        <v>129</v>
      </c>
      <c r="M107" s="109">
        <f t="shared" si="2"/>
        <v>359</v>
      </c>
    </row>
    <row r="108" spans="11:13" ht="15" customHeight="1" x14ac:dyDescent="0.25">
      <c r="K108" s="107">
        <v>111</v>
      </c>
      <c r="L108" s="107">
        <v>296</v>
      </c>
      <c r="M108" s="109">
        <f t="shared" si="2"/>
        <v>407</v>
      </c>
    </row>
    <row r="109" spans="11:13" ht="15" customHeight="1" x14ac:dyDescent="0.25">
      <c r="K109" s="107">
        <v>211</v>
      </c>
      <c r="L109" s="107">
        <v>191</v>
      </c>
      <c r="M109" s="109">
        <f t="shared" si="2"/>
        <v>402</v>
      </c>
    </row>
    <row r="110" spans="11:13" ht="15" customHeight="1" x14ac:dyDescent="0.25">
      <c r="K110" s="107">
        <v>190</v>
      </c>
      <c r="L110" s="107">
        <v>251</v>
      </c>
      <c r="M110" s="109">
        <f t="shared" si="2"/>
        <v>441</v>
      </c>
    </row>
    <row r="118" spans="11:11" ht="15" customHeight="1" x14ac:dyDescent="0.25">
      <c r="K118" s="32" t="s">
        <v>642</v>
      </c>
    </row>
    <row r="125" spans="11:11" ht="15" customHeight="1" x14ac:dyDescent="0.25">
      <c r="K125" s="110">
        <v>47.65</v>
      </c>
    </row>
    <row r="126" spans="11:11" ht="15" customHeight="1" x14ac:dyDescent="0.25">
      <c r="K126" s="110">
        <v>44.2</v>
      </c>
    </row>
    <row r="127" spans="11:11" ht="15" customHeight="1" x14ac:dyDescent="0.25">
      <c r="K127" s="110">
        <v>37.68</v>
      </c>
    </row>
    <row r="128" spans="11:11" ht="15" customHeight="1" x14ac:dyDescent="0.25">
      <c r="K128" s="110">
        <v>31.34</v>
      </c>
    </row>
    <row r="129" spans="11:11" ht="15" customHeight="1" x14ac:dyDescent="0.25">
      <c r="K129" s="110">
        <v>89.36</v>
      </c>
    </row>
    <row r="130" spans="11:11" ht="15" customHeight="1" x14ac:dyDescent="0.25">
      <c r="K130" s="110">
        <v>68.150000000000006</v>
      </c>
    </row>
    <row r="131" spans="11:11" ht="15" customHeight="1" x14ac:dyDescent="0.25">
      <c r="K131" s="110">
        <v>28.57</v>
      </c>
    </row>
    <row r="138" spans="11:11" ht="15" customHeight="1" x14ac:dyDescent="0.25">
      <c r="K138" s="104">
        <v>147</v>
      </c>
    </row>
    <row r="139" spans="11:11" ht="15" customHeight="1" x14ac:dyDescent="0.25">
      <c r="K139" s="104">
        <v>173</v>
      </c>
    </row>
    <row r="140" spans="11:11" ht="15" customHeight="1" x14ac:dyDescent="0.25">
      <c r="K140" s="104">
        <v>217</v>
      </c>
    </row>
    <row r="141" spans="11:11" ht="15" customHeight="1" x14ac:dyDescent="0.25">
      <c r="K141" s="104">
        <v>178</v>
      </c>
    </row>
    <row r="142" spans="11:11" ht="15" customHeight="1" x14ac:dyDescent="0.25">
      <c r="K142" s="104">
        <v>120</v>
      </c>
    </row>
    <row r="143" spans="11:11" ht="15" customHeight="1" x14ac:dyDescent="0.25">
      <c r="K143" s="104">
        <v>203</v>
      </c>
    </row>
    <row r="144" spans="11:11" ht="15" customHeight="1" x14ac:dyDescent="0.25">
      <c r="K144" s="104">
        <v>137</v>
      </c>
    </row>
    <row r="145" spans="2:11" ht="15" customHeight="1" x14ac:dyDescent="0.25">
      <c r="K145" s="104">
        <v>217</v>
      </c>
    </row>
    <row r="146" spans="2:11" ht="15" customHeight="1" x14ac:dyDescent="0.25">
      <c r="K146" s="104">
        <v>153</v>
      </c>
    </row>
    <row r="160" spans="2:11" ht="15" customHeight="1" x14ac:dyDescent="0.25">
      <c r="B160" s="32"/>
    </row>
  </sheetData>
  <hyperlinks>
    <hyperlink ref="I1" location="'List of Topics'!A1" display="Return to List of Topics sheet"/>
  </hyperlinks>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70"/>
  <sheetViews>
    <sheetView workbookViewId="0">
      <selection activeCell="I1" sqref="I1"/>
    </sheetView>
  </sheetViews>
  <sheetFormatPr defaultColWidth="9.140625" defaultRowHeight="15" customHeight="1" x14ac:dyDescent="0.25"/>
  <cols>
    <col min="1" max="1" width="3.5703125" customWidth="1"/>
  </cols>
  <sheetData>
    <row r="1" spans="1:14" ht="15" customHeight="1" x14ac:dyDescent="0.25">
      <c r="A1" s="74" t="str">
        <f ca="1">"© S. Christian Albright, 2011-" &amp; YEAR(TODAY()) &amp; ", All Rights Reserved"</f>
        <v>© S. Christian Albright, 2011-2017, All Rights Reserved</v>
      </c>
      <c r="I1" s="1" t="s">
        <v>506</v>
      </c>
    </row>
    <row r="3" spans="1:14" ht="15" customHeight="1" x14ac:dyDescent="0.25">
      <c r="K3" s="32" t="s">
        <v>643</v>
      </c>
      <c r="N3" s="32" t="s">
        <v>623</v>
      </c>
    </row>
    <row r="19" spans="3:15" ht="15" customHeight="1" x14ac:dyDescent="0.25">
      <c r="L19" s="6" t="s">
        <v>0</v>
      </c>
      <c r="M19" s="6" t="s">
        <v>1</v>
      </c>
      <c r="N19" s="6" t="s">
        <v>2</v>
      </c>
      <c r="O19" s="6" t="s">
        <v>26</v>
      </c>
    </row>
    <row r="20" spans="3:15" ht="15" customHeight="1" x14ac:dyDescent="0.25">
      <c r="K20" t="s">
        <v>21</v>
      </c>
      <c r="L20" s="7">
        <v>2300</v>
      </c>
      <c r="M20" s="8">
        <v>3200</v>
      </c>
      <c r="N20" s="8">
        <v>4500</v>
      </c>
      <c r="O20" s="108">
        <f t="shared" ref="O20:O22" si="0">SUM(L20:N20)</f>
        <v>10000</v>
      </c>
    </row>
    <row r="21" spans="3:15" ht="15" customHeight="1" x14ac:dyDescent="0.25">
      <c r="K21" t="s">
        <v>22</v>
      </c>
      <c r="L21" s="10">
        <v>4300</v>
      </c>
      <c r="M21" s="11">
        <v>3500</v>
      </c>
      <c r="N21" s="11">
        <v>4200</v>
      </c>
      <c r="O21" s="108">
        <f t="shared" si="0"/>
        <v>12000</v>
      </c>
    </row>
    <row r="22" spans="3:15" ht="15" customHeight="1" x14ac:dyDescent="0.25">
      <c r="K22" t="s">
        <v>23</v>
      </c>
      <c r="L22" s="10">
        <v>5500</v>
      </c>
      <c r="M22" s="11">
        <v>6500</v>
      </c>
      <c r="N22" s="11">
        <v>6000</v>
      </c>
      <c r="O22" s="108">
        <f t="shared" si="0"/>
        <v>18000</v>
      </c>
    </row>
    <row r="23" spans="3:15" ht="15" customHeight="1" x14ac:dyDescent="0.25">
      <c r="K23" t="s">
        <v>26</v>
      </c>
      <c r="L23" s="108">
        <f t="shared" ref="L23:O23" si="1">SUM(L20:L22)</f>
        <v>12100</v>
      </c>
      <c r="M23" s="108">
        <f t="shared" si="1"/>
        <v>13200</v>
      </c>
      <c r="N23" s="108">
        <f t="shared" si="1"/>
        <v>14700</v>
      </c>
      <c r="O23" s="108">
        <f t="shared" si="1"/>
        <v>40000</v>
      </c>
    </row>
    <row r="30" spans="3:15" ht="15" customHeight="1" x14ac:dyDescent="0.25">
      <c r="C30" s="49"/>
    </row>
    <row r="35" spans="11:15" ht="15" customHeight="1" x14ac:dyDescent="0.25">
      <c r="L35" s="6" t="s">
        <v>0</v>
      </c>
      <c r="M35" s="6" t="s">
        <v>1</v>
      </c>
      <c r="N35" s="6" t="s">
        <v>2</v>
      </c>
      <c r="O35" s="6" t="s">
        <v>26</v>
      </c>
    </row>
    <row r="36" spans="11:15" ht="15" customHeight="1" x14ac:dyDescent="0.25">
      <c r="K36" t="s">
        <v>21</v>
      </c>
      <c r="L36" s="7">
        <v>2300</v>
      </c>
      <c r="M36" s="8">
        <v>3200</v>
      </c>
      <c r="N36" s="8">
        <v>4500</v>
      </c>
      <c r="O36" s="108">
        <f t="shared" ref="O36:O38" si="2">SUM(L36:N36)</f>
        <v>10000</v>
      </c>
    </row>
    <row r="37" spans="11:15" ht="15" customHeight="1" x14ac:dyDescent="0.25">
      <c r="K37" t="s">
        <v>22</v>
      </c>
      <c r="L37" s="10">
        <v>4300</v>
      </c>
      <c r="M37" s="11">
        <v>3500</v>
      </c>
      <c r="N37" s="11">
        <v>4200</v>
      </c>
      <c r="O37" s="108">
        <f t="shared" si="2"/>
        <v>12000</v>
      </c>
    </row>
    <row r="38" spans="11:15" ht="15" customHeight="1" x14ac:dyDescent="0.25">
      <c r="K38" t="s">
        <v>23</v>
      </c>
      <c r="L38" s="10">
        <v>5500</v>
      </c>
      <c r="M38" s="11">
        <v>6500</v>
      </c>
      <c r="N38" s="11">
        <v>6000</v>
      </c>
      <c r="O38" s="108">
        <f t="shared" si="2"/>
        <v>18000</v>
      </c>
    </row>
    <row r="39" spans="11:15" ht="15" customHeight="1" x14ac:dyDescent="0.25">
      <c r="K39" t="s">
        <v>26</v>
      </c>
      <c r="L39" s="108">
        <f t="shared" ref="L39:O39" si="3">SUM(L36:L38)</f>
        <v>12100</v>
      </c>
      <c r="M39" s="108">
        <f t="shared" si="3"/>
        <v>13200</v>
      </c>
      <c r="N39" s="108">
        <f t="shared" si="3"/>
        <v>14700</v>
      </c>
      <c r="O39" s="108">
        <f t="shared" si="3"/>
        <v>40000</v>
      </c>
    </row>
    <row r="70" spans="2:2" ht="15" customHeight="1" x14ac:dyDescent="0.25">
      <c r="B70" s="32"/>
    </row>
  </sheetData>
  <hyperlinks>
    <hyperlink ref="I1" location="'List of Topics'!A1" display="Return to List of Topics sheet"/>
  </hyperlink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N48"/>
  <sheetViews>
    <sheetView workbookViewId="0">
      <selection activeCell="I1" sqref="I1"/>
    </sheetView>
  </sheetViews>
  <sheetFormatPr defaultRowHeight="15" customHeight="1" x14ac:dyDescent="0.25"/>
  <cols>
    <col min="1" max="1" width="3.5703125" customWidth="1"/>
  </cols>
  <sheetData>
    <row r="1" spans="1:14" ht="15" customHeight="1" x14ac:dyDescent="0.25">
      <c r="A1" s="74" t="str">
        <f ca="1">"© S. Christian Albright, 2011-" &amp; YEAR(TODAY()) &amp; ", All Rights Reserved"</f>
        <v>© S. Christian Albright, 2011-2017, All Rights Reserved</v>
      </c>
      <c r="I1" s="1" t="s">
        <v>506</v>
      </c>
    </row>
    <row r="3" spans="1:14" ht="15" customHeight="1" x14ac:dyDescent="0.25">
      <c r="K3" s="32" t="s">
        <v>644</v>
      </c>
    </row>
    <row r="4" spans="1:14" ht="15" customHeight="1" x14ac:dyDescent="0.25">
      <c r="M4" s="11"/>
      <c r="N4" s="11"/>
    </row>
    <row r="5" spans="1:14" ht="15" customHeight="1" x14ac:dyDescent="0.25">
      <c r="M5" s="11"/>
      <c r="N5" s="11"/>
    </row>
    <row r="6" spans="1:14" ht="15" customHeight="1" x14ac:dyDescent="0.25">
      <c r="M6" s="11"/>
      <c r="N6" s="11"/>
    </row>
    <row r="7" spans="1:14" ht="15" customHeight="1" x14ac:dyDescent="0.25">
      <c r="K7">
        <f t="shared" ref="K7:L19" ca="1" si="0">RANDBETWEEN(1,50)</f>
        <v>39</v>
      </c>
      <c r="L7">
        <f t="shared" ca="1" si="0"/>
        <v>34</v>
      </c>
      <c r="M7" s="104"/>
      <c r="N7" s="11"/>
    </row>
    <row r="8" spans="1:14" ht="15" customHeight="1" x14ac:dyDescent="0.25">
      <c r="K8" s="11">
        <f t="shared" ca="1" si="0"/>
        <v>39</v>
      </c>
      <c r="L8" s="11">
        <f t="shared" ca="1" si="0"/>
        <v>47</v>
      </c>
      <c r="M8" s="104"/>
      <c r="N8" s="11"/>
    </row>
    <row r="9" spans="1:14" ht="15" customHeight="1" x14ac:dyDescent="0.25">
      <c r="K9" s="11">
        <f t="shared" ca="1" si="0"/>
        <v>50</v>
      </c>
      <c r="L9" s="11">
        <f t="shared" ca="1" si="0"/>
        <v>10</v>
      </c>
      <c r="M9" s="104"/>
      <c r="N9" s="11"/>
    </row>
    <row r="10" spans="1:14" ht="15" customHeight="1" x14ac:dyDescent="0.25">
      <c r="K10" s="11">
        <f t="shared" ca="1" si="0"/>
        <v>4</v>
      </c>
      <c r="L10" s="11">
        <f t="shared" ca="1" si="0"/>
        <v>32</v>
      </c>
      <c r="M10" s="104"/>
      <c r="N10" s="11"/>
    </row>
    <row r="11" spans="1:14" ht="15" customHeight="1" x14ac:dyDescent="0.25">
      <c r="K11" s="11">
        <f t="shared" ca="1" si="0"/>
        <v>7</v>
      </c>
      <c r="L11" s="11">
        <f t="shared" ca="1" si="0"/>
        <v>36</v>
      </c>
      <c r="M11" s="104"/>
      <c r="N11" s="11"/>
    </row>
    <row r="12" spans="1:14" ht="15" customHeight="1" x14ac:dyDescent="0.25">
      <c r="K12" s="11">
        <f t="shared" ca="1" si="0"/>
        <v>27</v>
      </c>
      <c r="L12" s="11">
        <f t="shared" ca="1" si="0"/>
        <v>4</v>
      </c>
      <c r="M12" s="104"/>
    </row>
    <row r="13" spans="1:14" ht="15" customHeight="1" x14ac:dyDescent="0.25">
      <c r="K13" s="11">
        <f t="shared" ca="1" si="0"/>
        <v>29</v>
      </c>
      <c r="L13" s="11">
        <f t="shared" ca="1" si="0"/>
        <v>18</v>
      </c>
      <c r="M13" s="104"/>
    </row>
    <row r="14" spans="1:14" ht="15" customHeight="1" x14ac:dyDescent="0.25">
      <c r="K14" s="11">
        <f t="shared" ca="1" si="0"/>
        <v>44</v>
      </c>
      <c r="L14" s="11">
        <f t="shared" ca="1" si="0"/>
        <v>2</v>
      </c>
      <c r="M14" s="104"/>
    </row>
    <row r="15" spans="1:14" ht="15" customHeight="1" x14ac:dyDescent="0.25">
      <c r="K15" s="11">
        <f t="shared" ca="1" si="0"/>
        <v>44</v>
      </c>
      <c r="L15" s="11">
        <f t="shared" ca="1" si="0"/>
        <v>5</v>
      </c>
      <c r="M15" s="104"/>
    </row>
    <row r="16" spans="1:14" ht="15" customHeight="1" x14ac:dyDescent="0.25">
      <c r="K16" s="11">
        <f t="shared" ca="1" si="0"/>
        <v>46</v>
      </c>
      <c r="L16" s="11">
        <f t="shared" ca="1" si="0"/>
        <v>5</v>
      </c>
      <c r="M16" s="104"/>
    </row>
    <row r="17" spans="3:14" ht="15" customHeight="1" x14ac:dyDescent="0.25">
      <c r="K17" s="11">
        <f t="shared" ca="1" si="0"/>
        <v>7</v>
      </c>
      <c r="L17" s="11">
        <f t="shared" ca="1" si="0"/>
        <v>44</v>
      </c>
      <c r="M17" s="104"/>
    </row>
    <row r="18" spans="3:14" ht="15" customHeight="1" x14ac:dyDescent="0.25">
      <c r="K18" s="11">
        <f t="shared" ca="1" si="0"/>
        <v>1</v>
      </c>
      <c r="L18" s="11">
        <f t="shared" ca="1" si="0"/>
        <v>5</v>
      </c>
      <c r="M18" s="104"/>
    </row>
    <row r="19" spans="3:14" ht="15" customHeight="1" x14ac:dyDescent="0.25">
      <c r="K19" s="11">
        <f t="shared" ca="1" si="0"/>
        <v>4</v>
      </c>
      <c r="L19" s="11">
        <f t="shared" ca="1" si="0"/>
        <v>23</v>
      </c>
      <c r="M19" s="104"/>
    </row>
    <row r="20" spans="3:14" ht="15" customHeight="1" x14ac:dyDescent="0.25">
      <c r="K20" s="11"/>
      <c r="L20" s="11"/>
      <c r="M20" s="11"/>
      <c r="N20" s="11"/>
    </row>
    <row r="21" spans="3:14" ht="15" customHeight="1" x14ac:dyDescent="0.25">
      <c r="K21" s="11"/>
      <c r="L21" s="11"/>
      <c r="M21" s="11"/>
      <c r="N21" s="11"/>
    </row>
    <row r="22" spans="3:14" ht="15" customHeight="1" x14ac:dyDescent="0.25">
      <c r="K22" s="11"/>
      <c r="L22" s="11"/>
      <c r="M22" s="11"/>
      <c r="N22" s="11"/>
    </row>
    <row r="23" spans="3:14" ht="15" customHeight="1" x14ac:dyDescent="0.25">
      <c r="K23" s="111"/>
      <c r="L23" s="11"/>
      <c r="M23" s="11"/>
      <c r="N23" s="11"/>
    </row>
    <row r="24" spans="3:14" ht="15" customHeight="1" x14ac:dyDescent="0.25">
      <c r="K24" s="111"/>
      <c r="L24" s="11"/>
      <c r="M24" s="11"/>
      <c r="N24" s="11"/>
    </row>
    <row r="25" spans="3:14" ht="15" customHeight="1" x14ac:dyDescent="0.25">
      <c r="K25" s="11"/>
      <c r="L25" s="11"/>
      <c r="M25" s="11"/>
      <c r="N25" s="11"/>
    </row>
    <row r="29" spans="3:14" ht="15" customHeight="1" x14ac:dyDescent="0.25">
      <c r="C29" s="49"/>
    </row>
    <row r="48" spans="2:2" ht="15" customHeight="1" x14ac:dyDescent="0.25">
      <c r="B48" s="32"/>
    </row>
  </sheetData>
  <hyperlinks>
    <hyperlink ref="I1" location="'List of Topics'!A1" display="Return to List of Topics sheet"/>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13"/>
  <sheetViews>
    <sheetView showGridLines="0" workbookViewId="0"/>
  </sheetViews>
  <sheetFormatPr defaultRowHeight="15" outlineLevelRow="1" x14ac:dyDescent="0.25"/>
  <cols>
    <col min="1" max="1" width="3.85546875" style="32" customWidth="1"/>
    <col min="2" max="2" width="32" bestFit="1" customWidth="1"/>
  </cols>
  <sheetData>
    <row r="1" spans="1:2" x14ac:dyDescent="0.25">
      <c r="A1" s="74" t="str">
        <f ca="1">"© S. Christian Albright, 2011-" &amp; YEAR(TODAY()) &amp; ", All Rights Reserved"</f>
        <v>© S. Christian Albright, 2011-2017, All Rights Reserved</v>
      </c>
    </row>
    <row r="3" spans="1:2" x14ac:dyDescent="0.25">
      <c r="A3" s="32" t="s">
        <v>541</v>
      </c>
    </row>
    <row r="4" spans="1:2" outlineLevel="1" x14ac:dyDescent="0.25">
      <c r="B4" s="1" t="s">
        <v>542</v>
      </c>
    </row>
    <row r="5" spans="1:2" outlineLevel="1" x14ac:dyDescent="0.25">
      <c r="B5" s="1" t="s">
        <v>485</v>
      </c>
    </row>
    <row r="6" spans="1:2" outlineLevel="1" x14ac:dyDescent="0.25">
      <c r="B6" s="1" t="s">
        <v>558</v>
      </c>
    </row>
    <row r="7" spans="1:2" outlineLevel="1" x14ac:dyDescent="0.25">
      <c r="B7" s="1" t="s">
        <v>559</v>
      </c>
    </row>
    <row r="8" spans="1:2" outlineLevel="1" x14ac:dyDescent="0.25">
      <c r="B8" s="1" t="s">
        <v>560</v>
      </c>
    </row>
    <row r="9" spans="1:2" outlineLevel="1" x14ac:dyDescent="0.25">
      <c r="B9" s="1" t="s">
        <v>303</v>
      </c>
    </row>
    <row r="10" spans="1:2" outlineLevel="1" x14ac:dyDescent="0.25">
      <c r="B10" s="1" t="s">
        <v>486</v>
      </c>
    </row>
    <row r="11" spans="1:2" x14ac:dyDescent="0.25">
      <c r="A11" s="32" t="s">
        <v>483</v>
      </c>
    </row>
    <row r="12" spans="1:2" outlineLevel="1" x14ac:dyDescent="0.25">
      <c r="B12" s="1" t="s">
        <v>482</v>
      </c>
    </row>
    <row r="13" spans="1:2" outlineLevel="1" x14ac:dyDescent="0.25">
      <c r="B13" s="1" t="s">
        <v>481</v>
      </c>
    </row>
    <row r="14" spans="1:2" outlineLevel="1" x14ac:dyDescent="0.25">
      <c r="B14" s="1" t="s">
        <v>561</v>
      </c>
    </row>
    <row r="15" spans="1:2" outlineLevel="1" x14ac:dyDescent="0.25">
      <c r="B15" s="1" t="s">
        <v>562</v>
      </c>
    </row>
    <row r="16" spans="1:2" outlineLevel="1" x14ac:dyDescent="0.25">
      <c r="B16" s="1" t="s">
        <v>480</v>
      </c>
    </row>
    <row r="17" spans="1:2" x14ac:dyDescent="0.25">
      <c r="A17" s="32" t="s">
        <v>474</v>
      </c>
    </row>
    <row r="18" spans="1:2" outlineLevel="1" x14ac:dyDescent="0.25">
      <c r="B18" s="1" t="s">
        <v>563</v>
      </c>
    </row>
    <row r="19" spans="1:2" outlineLevel="1" x14ac:dyDescent="0.25">
      <c r="B19" s="1" t="s">
        <v>479</v>
      </c>
    </row>
    <row r="20" spans="1:2" outlineLevel="1" x14ac:dyDescent="0.25">
      <c r="B20" s="1" t="s">
        <v>564</v>
      </c>
    </row>
    <row r="21" spans="1:2" outlineLevel="1" x14ac:dyDescent="0.25">
      <c r="B21" s="1" t="s">
        <v>478</v>
      </c>
    </row>
    <row r="22" spans="1:2" x14ac:dyDescent="0.25">
      <c r="A22" s="32" t="s">
        <v>475</v>
      </c>
    </row>
    <row r="23" spans="1:2" outlineLevel="1" x14ac:dyDescent="0.25">
      <c r="B23" s="1" t="s">
        <v>477</v>
      </c>
    </row>
    <row r="24" spans="1:2" outlineLevel="1" x14ac:dyDescent="0.25">
      <c r="B24" s="1" t="s">
        <v>565</v>
      </c>
    </row>
    <row r="25" spans="1:2" outlineLevel="1" x14ac:dyDescent="0.25">
      <c r="B25" s="1" t="s">
        <v>566</v>
      </c>
    </row>
    <row r="26" spans="1:2" outlineLevel="1" x14ac:dyDescent="0.25">
      <c r="B26" s="1" t="s">
        <v>567</v>
      </c>
    </row>
    <row r="27" spans="1:2" outlineLevel="1" x14ac:dyDescent="0.25">
      <c r="B27" s="1" t="s">
        <v>568</v>
      </c>
    </row>
    <row r="28" spans="1:2" outlineLevel="1" x14ac:dyDescent="0.25">
      <c r="B28" s="1" t="s">
        <v>569</v>
      </c>
    </row>
    <row r="29" spans="1:2" outlineLevel="1" x14ac:dyDescent="0.25">
      <c r="B29" s="1" t="s">
        <v>487</v>
      </c>
    </row>
    <row r="30" spans="1:2" outlineLevel="1" x14ac:dyDescent="0.25">
      <c r="B30" s="1" t="s">
        <v>311</v>
      </c>
    </row>
    <row r="31" spans="1:2" outlineLevel="1" x14ac:dyDescent="0.25">
      <c r="B31" s="1" t="s">
        <v>360</v>
      </c>
    </row>
    <row r="32" spans="1:2" x14ac:dyDescent="0.25">
      <c r="A32" s="32" t="s">
        <v>472</v>
      </c>
    </row>
    <row r="33" spans="1:2" outlineLevel="1" x14ac:dyDescent="0.25">
      <c r="B33" s="1" t="s">
        <v>570</v>
      </c>
    </row>
    <row r="34" spans="1:2" outlineLevel="1" x14ac:dyDescent="0.25">
      <c r="B34" s="1" t="s">
        <v>435</v>
      </c>
    </row>
    <row r="35" spans="1:2" outlineLevel="1" x14ac:dyDescent="0.25">
      <c r="B35" s="1" t="s">
        <v>571</v>
      </c>
    </row>
    <row r="36" spans="1:2" outlineLevel="1" x14ac:dyDescent="0.25">
      <c r="B36" s="1" t="s">
        <v>572</v>
      </c>
    </row>
    <row r="37" spans="1:2" outlineLevel="1" x14ac:dyDescent="0.25">
      <c r="B37" s="1" t="s">
        <v>489</v>
      </c>
    </row>
    <row r="38" spans="1:2" x14ac:dyDescent="0.25">
      <c r="A38" s="32" t="s">
        <v>473</v>
      </c>
    </row>
    <row r="39" spans="1:2" outlineLevel="1" x14ac:dyDescent="0.25">
      <c r="B39" s="1" t="s">
        <v>573</v>
      </c>
    </row>
    <row r="40" spans="1:2" outlineLevel="1" x14ac:dyDescent="0.25">
      <c r="B40" s="1" t="s">
        <v>490</v>
      </c>
    </row>
    <row r="41" spans="1:2" outlineLevel="1" x14ac:dyDescent="0.25">
      <c r="B41" s="1" t="s">
        <v>574</v>
      </c>
    </row>
    <row r="42" spans="1:2" outlineLevel="1" x14ac:dyDescent="0.25">
      <c r="B42" s="1" t="s">
        <v>492</v>
      </c>
    </row>
    <row r="43" spans="1:2" outlineLevel="1" x14ac:dyDescent="0.25">
      <c r="B43" s="1" t="s">
        <v>491</v>
      </c>
    </row>
    <row r="44" spans="1:2" x14ac:dyDescent="0.25">
      <c r="A44" s="32" t="s">
        <v>575</v>
      </c>
    </row>
    <row r="45" spans="1:2" outlineLevel="1" x14ac:dyDescent="0.25">
      <c r="B45" s="1" t="s">
        <v>576</v>
      </c>
    </row>
    <row r="46" spans="1:2" outlineLevel="1" x14ac:dyDescent="0.25">
      <c r="B46" s="1" t="s">
        <v>493</v>
      </c>
    </row>
    <row r="47" spans="1:2" x14ac:dyDescent="0.25">
      <c r="A47" s="32" t="s">
        <v>577</v>
      </c>
    </row>
    <row r="48" spans="1:2" outlineLevel="1" x14ac:dyDescent="0.25">
      <c r="B48" s="1" t="s">
        <v>578</v>
      </c>
    </row>
    <row r="49" spans="1:2" outlineLevel="1" x14ac:dyDescent="0.25">
      <c r="B49" s="1" t="s">
        <v>579</v>
      </c>
    </row>
    <row r="50" spans="1:2" outlineLevel="1" x14ac:dyDescent="0.25">
      <c r="B50" s="1" t="s">
        <v>580</v>
      </c>
    </row>
    <row r="51" spans="1:2" outlineLevel="1" x14ac:dyDescent="0.25">
      <c r="B51" s="1" t="s">
        <v>581</v>
      </c>
    </row>
    <row r="52" spans="1:2" outlineLevel="1" x14ac:dyDescent="0.25">
      <c r="B52" s="1" t="s">
        <v>582</v>
      </c>
    </row>
    <row r="53" spans="1:2" x14ac:dyDescent="0.25">
      <c r="A53" s="32" t="s">
        <v>603</v>
      </c>
    </row>
    <row r="54" spans="1:2" outlineLevel="1" x14ac:dyDescent="0.25">
      <c r="B54" s="1" t="s">
        <v>604</v>
      </c>
    </row>
    <row r="55" spans="1:2" outlineLevel="1" x14ac:dyDescent="0.25">
      <c r="B55" s="1" t="s">
        <v>598</v>
      </c>
    </row>
    <row r="56" spans="1:2" x14ac:dyDescent="0.25">
      <c r="A56" s="32" t="s">
        <v>476</v>
      </c>
    </row>
    <row r="57" spans="1:2" outlineLevel="1" x14ac:dyDescent="0.25">
      <c r="B57" s="1" t="s">
        <v>939</v>
      </c>
    </row>
    <row r="58" spans="1:2" outlineLevel="1" x14ac:dyDescent="0.25">
      <c r="B58" s="1" t="s">
        <v>583</v>
      </c>
    </row>
    <row r="59" spans="1:2" outlineLevel="1" x14ac:dyDescent="0.25">
      <c r="B59" s="1" t="s">
        <v>584</v>
      </c>
    </row>
    <row r="60" spans="1:2" outlineLevel="1" x14ac:dyDescent="0.25">
      <c r="B60" s="1" t="s">
        <v>585</v>
      </c>
    </row>
    <row r="61" spans="1:2" x14ac:dyDescent="0.25">
      <c r="A61" s="32" t="s">
        <v>495</v>
      </c>
    </row>
    <row r="62" spans="1:2" outlineLevel="1" x14ac:dyDescent="0.25">
      <c r="B62" s="1" t="s">
        <v>586</v>
      </c>
    </row>
    <row r="63" spans="1:2" outlineLevel="1" x14ac:dyDescent="0.25">
      <c r="B63" s="1" t="s">
        <v>470</v>
      </c>
    </row>
    <row r="64" spans="1:2" outlineLevel="1" x14ac:dyDescent="0.25">
      <c r="B64" s="1" t="s">
        <v>494</v>
      </c>
    </row>
    <row r="65" spans="1:2" outlineLevel="1" x14ac:dyDescent="0.25">
      <c r="B65" s="1" t="s">
        <v>540</v>
      </c>
    </row>
    <row r="66" spans="1:2" x14ac:dyDescent="0.25">
      <c r="A66" s="32" t="s">
        <v>589</v>
      </c>
    </row>
    <row r="67" spans="1:2" outlineLevel="1" x14ac:dyDescent="0.25">
      <c r="B67" s="1" t="s">
        <v>942</v>
      </c>
    </row>
    <row r="68" spans="1:2" outlineLevel="1" x14ac:dyDescent="0.25">
      <c r="B68" s="1" t="s">
        <v>587</v>
      </c>
    </row>
    <row r="69" spans="1:2" outlineLevel="1" x14ac:dyDescent="0.25">
      <c r="B69" s="1" t="s">
        <v>588</v>
      </c>
    </row>
    <row r="70" spans="1:2" outlineLevel="1" x14ac:dyDescent="0.25">
      <c r="B70" s="1" t="s">
        <v>590</v>
      </c>
    </row>
    <row r="71" spans="1:2" x14ac:dyDescent="0.25">
      <c r="A71" s="32" t="s">
        <v>496</v>
      </c>
    </row>
    <row r="72" spans="1:2" outlineLevel="1" x14ac:dyDescent="0.25">
      <c r="B72" s="1" t="s">
        <v>591</v>
      </c>
    </row>
    <row r="73" spans="1:2" outlineLevel="1" x14ac:dyDescent="0.25">
      <c r="B73" s="1" t="s">
        <v>592</v>
      </c>
    </row>
    <row r="74" spans="1:2" outlineLevel="1" x14ac:dyDescent="0.25">
      <c r="B74" s="1" t="s">
        <v>593</v>
      </c>
    </row>
    <row r="75" spans="1:2" outlineLevel="1" x14ac:dyDescent="0.25">
      <c r="B75" s="1" t="s">
        <v>594</v>
      </c>
    </row>
    <row r="76" spans="1:2" outlineLevel="1" x14ac:dyDescent="0.25">
      <c r="B76" s="1" t="s">
        <v>595</v>
      </c>
    </row>
    <row r="77" spans="1:2" x14ac:dyDescent="0.25">
      <c r="A77" s="32" t="s">
        <v>497</v>
      </c>
    </row>
    <row r="78" spans="1:2" outlineLevel="1" x14ac:dyDescent="0.25">
      <c r="B78" s="1" t="s">
        <v>596</v>
      </c>
    </row>
    <row r="79" spans="1:2" outlineLevel="1" x14ac:dyDescent="0.25">
      <c r="B79" s="1" t="s">
        <v>597</v>
      </c>
    </row>
    <row r="80" spans="1:2" outlineLevel="1" x14ac:dyDescent="0.25">
      <c r="B80" s="1" t="s">
        <v>220</v>
      </c>
    </row>
    <row r="81" spans="1:2" x14ac:dyDescent="0.25">
      <c r="A81" s="32" t="s">
        <v>498</v>
      </c>
    </row>
    <row r="82" spans="1:2" outlineLevel="1" x14ac:dyDescent="0.25">
      <c r="B82" s="1" t="s">
        <v>599</v>
      </c>
    </row>
    <row r="83" spans="1:2" outlineLevel="1" x14ac:dyDescent="0.25">
      <c r="B83" s="1" t="s">
        <v>600</v>
      </c>
    </row>
    <row r="84" spans="1:2" outlineLevel="1" x14ac:dyDescent="0.25">
      <c r="B84" s="1" t="s">
        <v>601</v>
      </c>
    </row>
    <row r="85" spans="1:2" outlineLevel="1" x14ac:dyDescent="0.25">
      <c r="B85" s="1" t="s">
        <v>602</v>
      </c>
    </row>
    <row r="86" spans="1:2" x14ac:dyDescent="0.25">
      <c r="A86" s="32" t="s">
        <v>605</v>
      </c>
    </row>
    <row r="87" spans="1:2" outlineLevel="1" x14ac:dyDescent="0.25">
      <c r="B87" s="1" t="s">
        <v>539</v>
      </c>
    </row>
    <row r="88" spans="1:2" outlineLevel="1" x14ac:dyDescent="0.25">
      <c r="B88" s="1" t="s">
        <v>341</v>
      </c>
    </row>
    <row r="89" spans="1:2" outlineLevel="1" x14ac:dyDescent="0.25">
      <c r="B89" s="1" t="s">
        <v>500</v>
      </c>
    </row>
    <row r="90" spans="1:2" outlineLevel="1" x14ac:dyDescent="0.25">
      <c r="B90" s="1" t="s">
        <v>499</v>
      </c>
    </row>
    <row r="91" spans="1:2" outlineLevel="1" x14ac:dyDescent="0.25">
      <c r="B91" s="1" t="s">
        <v>355</v>
      </c>
    </row>
    <row r="92" spans="1:2" outlineLevel="1" x14ac:dyDescent="0.25">
      <c r="B92" s="1" t="s">
        <v>411</v>
      </c>
    </row>
    <row r="93" spans="1:2" x14ac:dyDescent="0.25">
      <c r="A93" s="32" t="s">
        <v>606</v>
      </c>
    </row>
    <row r="94" spans="1:2" outlineLevel="1" x14ac:dyDescent="0.25">
      <c r="B94" s="1" t="s">
        <v>607</v>
      </c>
    </row>
    <row r="95" spans="1:2" outlineLevel="1" x14ac:dyDescent="0.25">
      <c r="B95" s="1" t="s">
        <v>608</v>
      </c>
    </row>
    <row r="96" spans="1:2" outlineLevel="1" x14ac:dyDescent="0.25">
      <c r="B96" s="1" t="s">
        <v>609</v>
      </c>
    </row>
    <row r="97" spans="1:2" outlineLevel="1" x14ac:dyDescent="0.25">
      <c r="B97" s="1" t="s">
        <v>610</v>
      </c>
    </row>
    <row r="98" spans="1:2" outlineLevel="1" x14ac:dyDescent="0.25">
      <c r="B98" s="1" t="s">
        <v>611</v>
      </c>
    </row>
    <row r="99" spans="1:2" outlineLevel="1" x14ac:dyDescent="0.25">
      <c r="B99" s="1" t="s">
        <v>612</v>
      </c>
    </row>
    <row r="100" spans="1:2" x14ac:dyDescent="0.25">
      <c r="A100" s="32" t="s">
        <v>484</v>
      </c>
    </row>
    <row r="101" spans="1:2" outlineLevel="1" x14ac:dyDescent="0.25">
      <c r="B101" s="1" t="s">
        <v>823</v>
      </c>
    </row>
    <row r="102" spans="1:2" outlineLevel="1" x14ac:dyDescent="0.25">
      <c r="B102" s="1" t="s">
        <v>940</v>
      </c>
    </row>
    <row r="103" spans="1:2" outlineLevel="1" x14ac:dyDescent="0.25">
      <c r="B103" s="1" t="s">
        <v>943</v>
      </c>
    </row>
    <row r="104" spans="1:2" outlineLevel="1" x14ac:dyDescent="0.25">
      <c r="B104" s="1" t="s">
        <v>941</v>
      </c>
    </row>
    <row r="105" spans="1:2" x14ac:dyDescent="0.25">
      <c r="A105" s="32" t="s">
        <v>613</v>
      </c>
    </row>
    <row r="106" spans="1:2" outlineLevel="1" x14ac:dyDescent="0.25">
      <c r="B106" s="1" t="s">
        <v>488</v>
      </c>
    </row>
    <row r="107" spans="1:2" outlineLevel="1" x14ac:dyDescent="0.25">
      <c r="B107" s="1" t="s">
        <v>501</v>
      </c>
    </row>
    <row r="108" spans="1:2" x14ac:dyDescent="0.25">
      <c r="A108" s="32" t="s">
        <v>614</v>
      </c>
    </row>
    <row r="109" spans="1:2" outlineLevel="1" x14ac:dyDescent="0.25">
      <c r="B109" s="1" t="s">
        <v>502</v>
      </c>
    </row>
    <row r="110" spans="1:2" outlineLevel="1" x14ac:dyDescent="0.25">
      <c r="B110" s="1" t="s">
        <v>615</v>
      </c>
    </row>
    <row r="111" spans="1:2" outlineLevel="1" x14ac:dyDescent="0.25">
      <c r="B111" s="1" t="s">
        <v>550</v>
      </c>
    </row>
    <row r="112" spans="1:2" outlineLevel="1" x14ac:dyDescent="0.25">
      <c r="B112" s="1" t="s">
        <v>616</v>
      </c>
    </row>
    <row r="113" spans="2:2" outlineLevel="1" x14ac:dyDescent="0.25">
      <c r="B113" s="1" t="s">
        <v>617</v>
      </c>
    </row>
  </sheetData>
  <hyperlinks>
    <hyperlink ref="B4" location="'Changes in Excel'!A1" display="Changes in Excel"/>
    <hyperlink ref="B5" location="'Tabs and Ribbons'!A1" display="Tabs and Ribbons"/>
    <hyperlink ref="B6" location="'Customizing Ribbons'!A1" display="Customizing Ribbons"/>
    <hyperlink ref="B7" location="'File Menu'!A1" display="File Menu"/>
    <hyperlink ref="B8" location="'Quick Access Toolbar'!A1" display="Quick Access Toolbar"/>
    <hyperlink ref="B9" location="'Excel Options'!A1" display="Excel Options"/>
    <hyperlink ref="B10" location="'File Extensions'!A1" display="File Extensions"/>
    <hyperlink ref="B12" location="'Going Home to Cell A1'!A1" display="Going Home to Cell A1"/>
    <hyperlink ref="B13" location="'Splitting the Screen'!A1" display="Splitting the Screen"/>
    <hyperlink ref="B14" location="'Selecting a Range with Keys'!A1" display="Selecting a Range with Keys"/>
    <hyperlink ref="B15" location="'Selecting a Range by Pointing'!A1" display="Selecting a Range by Pointing"/>
    <hyperlink ref="B16" location="'Selecting Multiple Ranges'!A1" display="Selecting Multiple Ranges"/>
    <hyperlink ref="B18" location="'Copying and Pasting'!A1" display="Copying and Pasting"/>
    <hyperlink ref="B19" location="'Cutting and Pasting'!A1" display="Cutting and Pasting"/>
    <hyperlink ref="B20" location="'Paste Special Options'!A1" display="Paste Special Options"/>
    <hyperlink ref="B21" location="'Transposing a Range'!A1" display="Transposing a Range"/>
    <hyperlink ref="B23" location="'Undoing Actions'!A1" display="Undoing Actions"/>
    <hyperlink ref="B24" location="'Right-Clicking'!A1" display="Right-Clicking"/>
    <hyperlink ref="B25" location="'Shortcut Keys'!A1" display="Shortcut Keys"/>
    <hyperlink ref="B26" location="'Cell Borders'!A1" display="Cell Borders"/>
    <hyperlink ref="B27" location="'Shapes and Pictures'!A1" display="Shapes and Pictures"/>
    <hyperlink ref="B28" location="'Manipulating Rows, Columns'!A1" display="Manipulating Rows, Columns"/>
    <hyperlink ref="B29" location="'Manipulating Worksheets'!A1" display="Manipulating Worksheets"/>
    <hyperlink ref="B30" location="Sorting!A1" display="Sorting"/>
    <hyperlink ref="B31" location="Printing!A1" display="Printing"/>
    <hyperlink ref="B33" location="'Relative, Absolute Addresses'!A1" display="Relative, Absolute Addresses"/>
    <hyperlink ref="B34" location="'Calculation Options'!A1" display="Calculation Options"/>
    <hyperlink ref="B35" location="'AutoSum Button'!A1" display="AutoSum Button"/>
    <hyperlink ref="B36" location="'Range Names'!A1" display="Range Names"/>
    <hyperlink ref="B37" location="'Auditing Formulas'!A1" display="Auditing Formulas"/>
    <hyperlink ref="B39" location="'Intro to Charts'!A1" display="Intro to Charts"/>
    <hyperlink ref="B40" location="'Creating a Chart'!A1" display="Creating a Chart"/>
    <hyperlink ref="B41" location="'Chart Types'!A1" display="Chart Types"/>
    <hyperlink ref="B42" location="'Modifying a Chart'!A1" display="Modifying a Chart"/>
    <hyperlink ref="B43" location="'Locating a Chart'!A1" display="Locating a Chart"/>
    <hyperlink ref="B45" location="'Intro to Functions'!A1" display="Intro to Functions"/>
    <hyperlink ref="B46" location="'Function Help'!A1" display="Function Help"/>
    <hyperlink ref="B48" location="'SUM, AVERAGE, PRODUCT'!A1" display="SUM, AVERAGE, PRODUCT"/>
    <hyperlink ref="B49" location="'COUNT, COUNT, COUNTBLANK'!A1" display="COUNT, COUNTA, COUNTBLANK"/>
    <hyperlink ref="B50" location="'COUNTIF, SUMIF, AVERAGEIF'!A1" display="COUNTIF, SUMIF, AVERAGEIF"/>
    <hyperlink ref="B51" location="'COUNTIFS, SUMIFS, AVERAGEIFS'!A1" display="COUNTIFS, SUMIFS, AVERAGEIFS"/>
    <hyperlink ref="B52" location="SUMPRODUCT!A1" display="SUMPRODUCT"/>
    <hyperlink ref="B54" location="IF!A1" display="IF"/>
    <hyperlink ref="B55" location="VLOOKUP!A1" display="VLOOKUP"/>
    <hyperlink ref="B57" location="'INT, ROUND'!A1" display="INT, ROUND"/>
    <hyperlink ref="B58" location="'ABS, SQRT, SUMSQ'!A1" display="ABS, SQRT, SUMSQ"/>
    <hyperlink ref="B59" location="'LN, EXP'!A1" display="LN, EXP"/>
    <hyperlink ref="B60" location="'RAND, RANDBETWEEN'!A1" display="RAND, RANDBETWEEN"/>
    <hyperlink ref="B62" location="Concatenating!A1" display="Concatenating"/>
    <hyperlink ref="B63" location="'Parsing with Text to Columns'!A1" display="Parsing with Text to Columns"/>
    <hyperlink ref="B64" location="'Parsing with Text Functions'!A1" display="Parsing with Text Functions"/>
    <hyperlink ref="B65" location="'Flash Fill'!A1" display="Flash Fill"/>
    <hyperlink ref="B67" location="'Dates and Times in Excel'!A1" display="Dates and Times in Excel"/>
    <hyperlink ref="B68" location="'TODAY, NOW'!A1" display="TODAY, NOW"/>
    <hyperlink ref="B69" location="'YEAR, MONTH, DAY, WEEKDAY'!A1" display="YEAR, MONTH, DAY, WEEKDAY"/>
    <hyperlink ref="B70" location="'DATE, DATEVALUE'!A1" display="DATE, DATEVALUE"/>
    <hyperlink ref="B72" location="'MIN, MAX'!A1" display="MIN, MAX"/>
    <hyperlink ref="B73" location="'MEDIAN, QUARTILE, PERCENTILE'!A1" display="MEDIAN, QUARTILE, PERCENTILE"/>
    <hyperlink ref="B74" location="'STDEV, VAR'!A1" display="STDEV, VAR"/>
    <hyperlink ref="B75" location="'CORREL, COVAR'!A1" display="CORREL, COVAR"/>
    <hyperlink ref="B76" location="'New Statistical Functions'!A1" display="New Statistical Functions"/>
    <hyperlink ref="B78" location="PMT!A1" display="PMT"/>
    <hyperlink ref="B79" location="'NPV, XNPV'!A1" display="NPV, XNPV"/>
    <hyperlink ref="B80" location="IRR!A1" display="IRR"/>
    <hyperlink ref="B82" location="INDEX!A1" display="INDEX"/>
    <hyperlink ref="B83" location="MATCH!A1" display="MATCH"/>
    <hyperlink ref="B84" location="OFFSET!A1" display="OFFSET"/>
    <hyperlink ref="B85" location="INDIRECT!A1" display="INDIRECT"/>
    <hyperlink ref="B87" location="'Quick Analysis'!A1" display="Quick Analysis"/>
    <hyperlink ref="B88" location="Tables!A1" display="Tables"/>
    <hyperlink ref="B89" location="'Pivot Tables'!A1" display="Pivot Tables"/>
    <hyperlink ref="B90" location="'Data Tables'!A1" display="Data Tables"/>
    <hyperlink ref="B91" location="'Goal Seek'!A1" display="Goal Seek"/>
    <hyperlink ref="B94" location="'Intro to Power BI'!A1" display="Intro to Power BI"/>
    <hyperlink ref="B95" location="'Data Model'!A1" display="Data Model"/>
    <hyperlink ref="B96" location="'Power Pivot'!A1" display="Power Pivot"/>
    <hyperlink ref="B97" location="'Power View'!A1" display="Power View"/>
    <hyperlink ref="B98" location="'Power Map'!A1" display="Power Map"/>
    <hyperlink ref="B99" location="'Power Query'!A1" display="Power Query"/>
    <hyperlink ref="B101" location="'Intro to Importing Data'!A1" display="Intro to Importing Data"/>
    <hyperlink ref="B102" location="'Importing Data from a Text File'!A1" display="Importing Data from a Text File"/>
    <hyperlink ref="B103" location="'Importing Data from a Database'!A1" display="Importing Data from a Relational Database"/>
    <hyperlink ref="B104" location="'Importing Data from the Web'!A1" display="Importing Data from the Web"/>
    <hyperlink ref="B106" location="'Documenting Your Work'!A1" display="Documenting Your Work"/>
    <hyperlink ref="B107" location="'Conditional Formatting'!A1" display="Conditional Formatting"/>
    <hyperlink ref="B109" location="'Data Validation'!A1" display="Data Validation"/>
    <hyperlink ref="B110" location="'Protecting Worksheets,Workbooks'!A1" display="Protecting Worksheet, Workbooks"/>
    <hyperlink ref="B111" location="'Developer Ribbon'!A1" display="Developer Ribbon"/>
    <hyperlink ref="B112" location="'Using Form Controls'!A1" display="Using Form Controls"/>
    <hyperlink ref="B113" location="'Recording a Macro'!A1" display="Recording a Macro"/>
    <hyperlink ref="B92" location="Solver!A1" display="Solver"/>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L37"/>
  <sheetViews>
    <sheetView workbookViewId="0">
      <selection activeCell="I1" sqref="I1"/>
    </sheetView>
  </sheetViews>
  <sheetFormatPr defaultRowHeight="15" customHeight="1" x14ac:dyDescent="0.25"/>
  <cols>
    <col min="1" max="1" width="3.5703125" customWidth="1"/>
  </cols>
  <sheetData>
    <row r="1" spans="1:12" ht="15" customHeight="1" x14ac:dyDescent="0.25">
      <c r="A1" s="74" t="str">
        <f ca="1">"© S. Christian Albright, 2011-" &amp; YEAR(TODAY()) &amp; ", All Rights Reserved"</f>
        <v>© S. Christian Albright, 2011-2017, All Rights Reserved</v>
      </c>
      <c r="I1" s="1" t="s">
        <v>506</v>
      </c>
    </row>
    <row r="3" spans="1:12" ht="15" customHeight="1" x14ac:dyDescent="0.25">
      <c r="K3" s="32" t="s">
        <v>645</v>
      </c>
    </row>
    <row r="5" spans="1:12" ht="15" customHeight="1" x14ac:dyDescent="0.25">
      <c r="K5" s="112" t="s">
        <v>10</v>
      </c>
      <c r="L5" s="112" t="s">
        <v>20</v>
      </c>
    </row>
    <row r="6" spans="1:12" ht="15" customHeight="1" x14ac:dyDescent="0.25">
      <c r="K6" s="113">
        <v>41275</v>
      </c>
      <c r="L6" s="104">
        <v>3108</v>
      </c>
    </row>
    <row r="7" spans="1:12" ht="15" customHeight="1" x14ac:dyDescent="0.25">
      <c r="K7" s="113">
        <v>41306</v>
      </c>
      <c r="L7" s="104">
        <v>3993</v>
      </c>
    </row>
    <row r="8" spans="1:12" ht="15" customHeight="1" x14ac:dyDescent="0.25">
      <c r="K8" s="113">
        <v>41334</v>
      </c>
      <c r="L8" s="104">
        <v>1644</v>
      </c>
    </row>
    <row r="9" spans="1:12" ht="15" customHeight="1" x14ac:dyDescent="0.25">
      <c r="K9" s="113">
        <v>41365</v>
      </c>
      <c r="L9" s="104">
        <v>3078</v>
      </c>
    </row>
    <row r="10" spans="1:12" ht="15" customHeight="1" x14ac:dyDescent="0.25">
      <c r="K10" s="113">
        <v>41395</v>
      </c>
      <c r="L10" s="104">
        <v>1830</v>
      </c>
    </row>
    <row r="11" spans="1:12" ht="15" customHeight="1" x14ac:dyDescent="0.25">
      <c r="K11" s="113">
        <v>41426</v>
      </c>
      <c r="L11" s="104">
        <v>3279</v>
      </c>
    </row>
    <row r="12" spans="1:12" ht="15" customHeight="1" x14ac:dyDescent="0.25">
      <c r="K12" s="113">
        <v>41456</v>
      </c>
      <c r="L12" s="104">
        <v>3413</v>
      </c>
    </row>
    <row r="13" spans="1:12" ht="15" customHeight="1" x14ac:dyDescent="0.25">
      <c r="K13" s="113">
        <v>41487</v>
      </c>
      <c r="L13" s="104">
        <v>1197</v>
      </c>
    </row>
    <row r="16" spans="1:12" ht="15" customHeight="1" x14ac:dyDescent="0.25">
      <c r="G16" t="s">
        <v>304</v>
      </c>
    </row>
    <row r="29" spans="3:3" ht="15" customHeight="1" x14ac:dyDescent="0.25">
      <c r="C29" s="49"/>
    </row>
    <row r="37" spans="2:2" ht="15" customHeight="1" x14ac:dyDescent="0.25">
      <c r="B37" s="32"/>
    </row>
  </sheetData>
  <hyperlinks>
    <hyperlink ref="I1" location="'List of Topics'!A1" display="Return to List of Topics sheet"/>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N228"/>
  <sheetViews>
    <sheetView showGridLines="0" workbookViewId="0">
      <selection activeCell="I1" sqref="I1"/>
    </sheetView>
  </sheetViews>
  <sheetFormatPr defaultColWidth="8.85546875" defaultRowHeight="15" customHeight="1" x14ac:dyDescent="0.25"/>
  <cols>
    <col min="1" max="1" width="3.5703125" customWidth="1"/>
  </cols>
  <sheetData>
    <row r="1" spans="1:14" ht="15" customHeight="1" x14ac:dyDescent="0.25">
      <c r="A1" s="74" t="str">
        <f ca="1">"© S. Christian Albright, 2011-" &amp; YEAR(TODAY()) &amp; ", All Rights Reserved"</f>
        <v>© S. Christian Albright, 2011-2017, All Rights Reserved</v>
      </c>
      <c r="I1" s="1" t="s">
        <v>506</v>
      </c>
    </row>
    <row r="3" spans="1:14" ht="15" customHeight="1" x14ac:dyDescent="0.25">
      <c r="K3" s="114" t="s">
        <v>646</v>
      </c>
      <c r="L3" s="35"/>
      <c r="M3" s="11"/>
      <c r="N3" s="11"/>
    </row>
    <row r="4" spans="1:14" ht="15" customHeight="1" x14ac:dyDescent="0.25">
      <c r="K4" s="114" t="s">
        <v>647</v>
      </c>
      <c r="M4" s="11"/>
      <c r="N4" s="11"/>
    </row>
    <row r="5" spans="1:14" ht="15" customHeight="1" x14ac:dyDescent="0.25">
      <c r="K5" s="114" t="s">
        <v>648</v>
      </c>
      <c r="M5" s="11"/>
      <c r="N5" s="11"/>
    </row>
    <row r="6" spans="1:14" ht="15" customHeight="1" x14ac:dyDescent="0.25">
      <c r="K6" s="39"/>
      <c r="L6" s="39"/>
      <c r="M6" s="11"/>
      <c r="N6" s="11"/>
    </row>
    <row r="7" spans="1:14" ht="15" customHeight="1" x14ac:dyDescent="0.25">
      <c r="K7" s="43"/>
      <c r="L7" s="39"/>
      <c r="M7" s="11"/>
      <c r="N7" s="11"/>
    </row>
    <row r="8" spans="1:14" ht="15" customHeight="1" x14ac:dyDescent="0.25">
      <c r="M8" s="11"/>
      <c r="N8" s="11"/>
    </row>
    <row r="9" spans="1:14" ht="15" customHeight="1" x14ac:dyDescent="0.25">
      <c r="M9" s="11"/>
      <c r="N9" s="11"/>
    </row>
    <row r="14" spans="1:14" ht="15" customHeight="1" x14ac:dyDescent="0.25">
      <c r="L14" s="33"/>
    </row>
    <row r="45" spans="3:3" ht="15" customHeight="1" x14ac:dyDescent="0.25">
      <c r="C45" s="49"/>
    </row>
    <row r="95" spans="12:14" ht="15" customHeight="1" x14ac:dyDescent="0.25">
      <c r="L95" s="11"/>
      <c r="M95" s="11"/>
      <c r="N95" s="11"/>
    </row>
    <row r="96" spans="12:14" ht="15" customHeight="1" x14ac:dyDescent="0.25">
      <c r="L96" s="11"/>
      <c r="M96" s="11"/>
      <c r="N96" s="11"/>
    </row>
    <row r="97" spans="12:14" ht="15" customHeight="1" x14ac:dyDescent="0.25">
      <c r="L97" s="11"/>
      <c r="M97" s="11"/>
      <c r="N97" s="11"/>
    </row>
    <row r="108" spans="12:14" ht="15" customHeight="1" x14ac:dyDescent="0.25">
      <c r="L108" s="115"/>
    </row>
    <row r="171" spans="2:2" ht="15" customHeight="1" x14ac:dyDescent="0.25">
      <c r="B171" s="116"/>
    </row>
    <row r="172" spans="2:2" ht="15" customHeight="1" x14ac:dyDescent="0.25">
      <c r="B172" s="117"/>
    </row>
    <row r="173" spans="2:2" ht="15" customHeight="1" x14ac:dyDescent="0.25">
      <c r="B173" s="117"/>
    </row>
    <row r="174" spans="2:2" ht="15" customHeight="1" x14ac:dyDescent="0.25">
      <c r="B174" s="117"/>
    </row>
    <row r="175" spans="2:2" ht="15" customHeight="1" x14ac:dyDescent="0.25">
      <c r="B175" s="117"/>
    </row>
    <row r="176" spans="2:2" ht="15" customHeight="1" x14ac:dyDescent="0.25">
      <c r="B176" s="116"/>
    </row>
    <row r="177" spans="2:2" ht="15" customHeight="1" x14ac:dyDescent="0.25">
      <c r="B177" s="117"/>
    </row>
    <row r="178" spans="2:2" ht="15" customHeight="1" x14ac:dyDescent="0.25">
      <c r="B178" s="117"/>
    </row>
    <row r="179" spans="2:2" ht="15" customHeight="1" x14ac:dyDescent="0.25">
      <c r="B179" s="117"/>
    </row>
    <row r="180" spans="2:2" ht="15" customHeight="1" x14ac:dyDescent="0.25">
      <c r="B180" s="117"/>
    </row>
    <row r="181" spans="2:2" ht="15" customHeight="1" x14ac:dyDescent="0.25">
      <c r="B181" s="117"/>
    </row>
    <row r="182" spans="2:2" ht="15" customHeight="1" x14ac:dyDescent="0.25">
      <c r="B182" s="117"/>
    </row>
    <row r="183" spans="2:2" ht="15" customHeight="1" x14ac:dyDescent="0.25">
      <c r="B183" s="117"/>
    </row>
    <row r="184" spans="2:2" ht="15" customHeight="1" x14ac:dyDescent="0.25">
      <c r="B184" s="117"/>
    </row>
    <row r="185" spans="2:2" ht="15" customHeight="1" x14ac:dyDescent="0.25">
      <c r="B185" s="117"/>
    </row>
    <row r="186" spans="2:2" ht="15" customHeight="1" x14ac:dyDescent="0.25">
      <c r="B186" s="117"/>
    </row>
    <row r="187" spans="2:2" ht="15" customHeight="1" x14ac:dyDescent="0.25">
      <c r="B187" s="117"/>
    </row>
    <row r="188" spans="2:2" ht="15" customHeight="1" x14ac:dyDescent="0.25">
      <c r="B188" s="117"/>
    </row>
    <row r="189" spans="2:2" ht="15" customHeight="1" x14ac:dyDescent="0.25">
      <c r="B189" s="117"/>
    </row>
    <row r="190" spans="2:2" ht="15" customHeight="1" x14ac:dyDescent="0.25">
      <c r="B190" s="117"/>
    </row>
    <row r="191" spans="2:2" ht="15" customHeight="1" x14ac:dyDescent="0.25">
      <c r="B191" s="116"/>
    </row>
    <row r="192" spans="2:2" ht="15" customHeight="1" x14ac:dyDescent="0.25">
      <c r="B192" s="117"/>
    </row>
    <row r="193" spans="2:2" ht="15" customHeight="1" x14ac:dyDescent="0.25">
      <c r="B193" s="117"/>
    </row>
    <row r="194" spans="2:2" ht="15" customHeight="1" x14ac:dyDescent="0.25">
      <c r="B194" s="117"/>
    </row>
    <row r="195" spans="2:2" ht="15" customHeight="1" x14ac:dyDescent="0.25">
      <c r="B195" s="117"/>
    </row>
    <row r="196" spans="2:2" ht="15" customHeight="1" x14ac:dyDescent="0.25">
      <c r="B196" s="117"/>
    </row>
    <row r="197" spans="2:2" ht="15" customHeight="1" x14ac:dyDescent="0.25">
      <c r="B197" s="117"/>
    </row>
    <row r="198" spans="2:2" ht="15" customHeight="1" x14ac:dyDescent="0.25">
      <c r="B198" s="116"/>
    </row>
    <row r="199" spans="2:2" ht="15" customHeight="1" x14ac:dyDescent="0.25">
      <c r="B199" s="117"/>
    </row>
    <row r="200" spans="2:2" ht="15" customHeight="1" x14ac:dyDescent="0.25">
      <c r="B200" s="117"/>
    </row>
    <row r="201" spans="2:2" ht="15" customHeight="1" x14ac:dyDescent="0.25">
      <c r="B201" s="117"/>
    </row>
    <row r="202" spans="2:2" ht="15" customHeight="1" x14ac:dyDescent="0.25">
      <c r="B202" s="117"/>
    </row>
    <row r="203" spans="2:2" ht="15" customHeight="1" x14ac:dyDescent="0.25">
      <c r="B203" s="117"/>
    </row>
    <row r="204" spans="2:2" ht="15" customHeight="1" x14ac:dyDescent="0.25">
      <c r="B204" s="117"/>
    </row>
    <row r="205" spans="2:2" ht="15" customHeight="1" x14ac:dyDescent="0.25">
      <c r="B205" s="117"/>
    </row>
    <row r="206" spans="2:2" ht="15" customHeight="1" x14ac:dyDescent="0.25">
      <c r="B206" s="117"/>
    </row>
    <row r="207" spans="2:2" ht="15" customHeight="1" x14ac:dyDescent="0.25">
      <c r="B207" s="117"/>
    </row>
    <row r="208" spans="2:2" ht="15" customHeight="1" x14ac:dyDescent="0.25">
      <c r="B208" s="116"/>
    </row>
    <row r="209" spans="2:2" ht="15" customHeight="1" x14ac:dyDescent="0.25">
      <c r="B209" s="117"/>
    </row>
    <row r="210" spans="2:2" ht="15" customHeight="1" x14ac:dyDescent="0.25">
      <c r="B210" s="117"/>
    </row>
    <row r="211" spans="2:2" ht="15" customHeight="1" x14ac:dyDescent="0.25">
      <c r="B211" s="117"/>
    </row>
    <row r="212" spans="2:2" ht="15" customHeight="1" x14ac:dyDescent="0.25">
      <c r="B212" s="117"/>
    </row>
    <row r="213" spans="2:2" ht="15" customHeight="1" x14ac:dyDescent="0.25">
      <c r="B213" s="117"/>
    </row>
    <row r="214" spans="2:2" ht="15" customHeight="1" x14ac:dyDescent="0.25">
      <c r="B214" s="117"/>
    </row>
    <row r="215" spans="2:2" ht="15" customHeight="1" x14ac:dyDescent="0.25">
      <c r="B215" s="117"/>
    </row>
    <row r="216" spans="2:2" ht="15" customHeight="1" x14ac:dyDescent="0.25">
      <c r="B216" s="117"/>
    </row>
    <row r="217" spans="2:2" ht="15" customHeight="1" x14ac:dyDescent="0.25">
      <c r="B217" s="117"/>
    </row>
    <row r="218" spans="2:2" ht="15" customHeight="1" x14ac:dyDescent="0.25">
      <c r="B218" s="117"/>
    </row>
    <row r="219" spans="2:2" ht="15" customHeight="1" x14ac:dyDescent="0.25">
      <c r="B219" s="117"/>
    </row>
    <row r="220" spans="2:2" ht="15" customHeight="1" x14ac:dyDescent="0.25">
      <c r="B220" s="117"/>
    </row>
    <row r="221" spans="2:2" ht="15" customHeight="1" x14ac:dyDescent="0.25">
      <c r="B221" s="117"/>
    </row>
    <row r="222" spans="2:2" ht="15" customHeight="1" x14ac:dyDescent="0.25">
      <c r="B222" s="117"/>
    </row>
    <row r="223" spans="2:2" ht="15" customHeight="1" x14ac:dyDescent="0.25">
      <c r="B223" s="117"/>
    </row>
    <row r="224" spans="2:2" ht="15" customHeight="1" x14ac:dyDescent="0.25">
      <c r="B224" s="117"/>
    </row>
    <row r="225" spans="2:2" ht="15" customHeight="1" x14ac:dyDescent="0.25">
      <c r="B225" s="117"/>
    </row>
    <row r="226" spans="2:2" ht="15" customHeight="1" x14ac:dyDescent="0.25">
      <c r="B226" s="117"/>
    </row>
    <row r="227" spans="2:2" ht="15" customHeight="1" x14ac:dyDescent="0.25">
      <c r="B227" s="117"/>
    </row>
    <row r="228" spans="2:2" ht="15" customHeight="1" x14ac:dyDescent="0.25">
      <c r="B228" s="117"/>
    </row>
  </sheetData>
  <hyperlinks>
    <hyperlink ref="K3" r:id="rId1"/>
    <hyperlink ref="K4" r:id="rId2"/>
    <hyperlink ref="K5" r:id="rId3"/>
    <hyperlink ref="I1" location="'List of Topics'!A1" display="Return to List of Topics sheet"/>
  </hyperlinks>
  <pageMargins left="0.7" right="0.7" top="0.75" bottom="0.75" header="0.3" footer="0.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S44"/>
  <sheetViews>
    <sheetView showGridLines="0" showRowColHeaders="0" zoomScaleNormal="100" workbookViewId="0">
      <selection activeCell="I1" sqref="I1"/>
    </sheetView>
  </sheetViews>
  <sheetFormatPr defaultRowHeight="15" customHeight="1" x14ac:dyDescent="0.25"/>
  <cols>
    <col min="1" max="1" width="3.5703125" customWidth="1"/>
    <col min="3" max="3" width="9.140625" customWidth="1"/>
  </cols>
  <sheetData>
    <row r="1" spans="1:10" ht="15" customHeight="1" x14ac:dyDescent="0.25">
      <c r="A1" s="74" t="str">
        <f ca="1">"© S. Christian Albright, 2011-" &amp; YEAR(TODAY()) &amp; ", All Rights Reserved"</f>
        <v>© S. Christian Albright, 2011-2017, All Rights Reserved</v>
      </c>
      <c r="I1" s="1" t="s">
        <v>506</v>
      </c>
    </row>
    <row r="2" spans="1:10" ht="15" customHeight="1" x14ac:dyDescent="0.25">
      <c r="A2" s="119"/>
      <c r="B2" s="119"/>
      <c r="C2" s="119"/>
      <c r="D2" s="119"/>
      <c r="E2" s="119"/>
      <c r="F2" s="119"/>
      <c r="G2" s="119"/>
      <c r="H2" s="119"/>
      <c r="I2" s="119"/>
      <c r="J2" s="119"/>
    </row>
    <row r="3" spans="1:10" ht="15" customHeight="1" x14ac:dyDescent="0.25">
      <c r="A3" s="119"/>
      <c r="B3" s="119"/>
      <c r="C3" s="119"/>
      <c r="D3" s="119"/>
      <c r="E3" s="119"/>
      <c r="F3" s="119"/>
      <c r="G3" s="119"/>
      <c r="H3" s="119"/>
      <c r="I3" s="119"/>
      <c r="J3" s="119"/>
    </row>
    <row r="4" spans="1:10" ht="15" customHeight="1" x14ac:dyDescent="0.25">
      <c r="A4" s="119"/>
      <c r="B4" s="119"/>
      <c r="C4" s="119"/>
      <c r="D4" s="119"/>
      <c r="E4" s="119"/>
      <c r="F4" s="119"/>
      <c r="G4" s="119"/>
      <c r="H4" s="119"/>
      <c r="I4" s="119"/>
      <c r="J4" s="119"/>
    </row>
    <row r="5" spans="1:10" ht="15" customHeight="1" x14ac:dyDescent="0.25">
      <c r="A5" s="119"/>
      <c r="B5" s="119"/>
      <c r="C5" s="119"/>
      <c r="D5" s="119"/>
      <c r="E5" s="119"/>
      <c r="F5" s="119"/>
      <c r="G5" s="119"/>
      <c r="H5" s="119"/>
      <c r="I5" s="119"/>
      <c r="J5" s="119"/>
    </row>
    <row r="6" spans="1:10" ht="15" customHeight="1" x14ac:dyDescent="0.25">
      <c r="A6" s="119"/>
      <c r="B6" s="119"/>
      <c r="C6" s="119"/>
      <c r="D6" s="119"/>
      <c r="E6" s="119"/>
      <c r="F6" s="119"/>
      <c r="G6" s="119"/>
      <c r="H6" s="119"/>
      <c r="I6" s="119"/>
      <c r="J6" s="119"/>
    </row>
    <row r="7" spans="1:10" ht="15" customHeight="1" x14ac:dyDescent="0.25">
      <c r="A7" s="119"/>
      <c r="B7" s="119"/>
      <c r="C7" s="119"/>
      <c r="D7" s="119"/>
      <c r="E7" s="119"/>
      <c r="F7" s="119"/>
      <c r="G7" s="119"/>
      <c r="H7" s="119"/>
      <c r="I7" s="119"/>
      <c r="J7" s="119"/>
    </row>
    <row r="8" spans="1:10" ht="15" customHeight="1" x14ac:dyDescent="0.25">
      <c r="A8" s="119"/>
      <c r="B8" s="119"/>
      <c r="C8" s="119"/>
      <c r="D8" s="119"/>
      <c r="E8" s="119"/>
      <c r="F8" s="119"/>
      <c r="G8" s="119"/>
      <c r="H8" s="119"/>
      <c r="I8" s="119"/>
      <c r="J8" s="119"/>
    </row>
    <row r="9" spans="1:10" ht="15" customHeight="1" x14ac:dyDescent="0.25">
      <c r="A9" s="119"/>
      <c r="B9" s="119"/>
      <c r="C9" s="119"/>
      <c r="D9" s="119"/>
      <c r="E9" s="119"/>
      <c r="F9" s="119"/>
      <c r="G9" s="119"/>
      <c r="H9" s="119"/>
      <c r="I9" s="119"/>
      <c r="J9" s="119"/>
    </row>
    <row r="10" spans="1:10" ht="15" customHeight="1" x14ac:dyDescent="0.25">
      <c r="A10" s="119"/>
      <c r="B10" s="119"/>
      <c r="C10" s="119"/>
      <c r="D10" s="119"/>
      <c r="E10" s="119"/>
      <c r="F10" s="119"/>
      <c r="G10" s="119"/>
      <c r="H10" s="119"/>
      <c r="I10" s="119"/>
      <c r="J10" s="119"/>
    </row>
    <row r="11" spans="1:10" ht="15" customHeight="1" x14ac:dyDescent="0.25">
      <c r="A11" s="119"/>
      <c r="B11" s="119"/>
      <c r="C11" s="119"/>
      <c r="D11" s="119"/>
      <c r="E11" s="119"/>
      <c r="F11" s="119"/>
      <c r="G11" s="119"/>
      <c r="H11" s="119"/>
      <c r="I11" s="119"/>
      <c r="J11" s="119"/>
    </row>
    <row r="12" spans="1:10" ht="15" customHeight="1" x14ac:dyDescent="0.25">
      <c r="A12" s="119"/>
      <c r="B12" s="119"/>
      <c r="C12" s="119"/>
      <c r="D12" s="119"/>
      <c r="E12" s="119"/>
      <c r="F12" s="119"/>
      <c r="G12" s="119"/>
      <c r="H12" s="119"/>
      <c r="I12" s="119"/>
      <c r="J12" s="119"/>
    </row>
    <row r="13" spans="1:10" ht="15" customHeight="1" x14ac:dyDescent="0.25">
      <c r="A13" s="119"/>
      <c r="B13" s="119"/>
      <c r="C13" s="119"/>
      <c r="D13" s="119"/>
      <c r="E13" s="119"/>
      <c r="F13" s="119"/>
      <c r="G13" s="119"/>
      <c r="H13" s="119"/>
      <c r="I13" s="119"/>
      <c r="J13" s="119"/>
    </row>
    <row r="14" spans="1:10" ht="15" customHeight="1" x14ac:dyDescent="0.25">
      <c r="A14" s="119"/>
      <c r="B14" s="119"/>
      <c r="C14" s="119"/>
      <c r="D14" s="119"/>
      <c r="E14" s="119"/>
      <c r="F14" s="119"/>
      <c r="G14" s="119"/>
      <c r="H14" s="119"/>
      <c r="I14" s="119"/>
      <c r="J14" s="119"/>
    </row>
    <row r="15" spans="1:10" ht="15" customHeight="1" x14ac:dyDescent="0.25">
      <c r="A15" s="119"/>
      <c r="B15" s="119"/>
      <c r="C15" s="119"/>
      <c r="D15" s="119"/>
      <c r="E15" s="119"/>
      <c r="F15" s="119"/>
      <c r="G15" s="119"/>
      <c r="H15" s="119"/>
      <c r="I15" s="119"/>
      <c r="J15" s="119"/>
    </row>
    <row r="16" spans="1:10" ht="15" customHeight="1" x14ac:dyDescent="0.25">
      <c r="A16" s="119"/>
      <c r="B16" s="119"/>
      <c r="C16" s="119"/>
      <c r="D16" s="119"/>
      <c r="E16" s="119"/>
      <c r="F16" s="119"/>
      <c r="G16" s="119"/>
      <c r="H16" s="119"/>
      <c r="I16" s="119"/>
      <c r="J16" s="119"/>
    </row>
    <row r="17" spans="1:19" ht="15" customHeight="1" x14ac:dyDescent="0.25">
      <c r="A17" s="119"/>
      <c r="B17" s="119"/>
      <c r="C17" s="119"/>
      <c r="D17" s="119"/>
      <c r="E17" s="119"/>
      <c r="F17" s="119"/>
      <c r="G17" s="119"/>
      <c r="H17" s="119"/>
      <c r="I17" s="119"/>
      <c r="J17" s="119"/>
    </row>
    <row r="18" spans="1:19" ht="15" customHeight="1" x14ac:dyDescent="0.25">
      <c r="A18" s="119"/>
      <c r="B18" s="119"/>
      <c r="C18" s="120"/>
      <c r="D18" s="119"/>
      <c r="E18" s="119"/>
      <c r="F18" s="119"/>
      <c r="G18" s="119"/>
      <c r="H18" s="119"/>
      <c r="I18" s="119"/>
      <c r="J18" s="119"/>
    </row>
    <row r="19" spans="1:19" ht="15" customHeight="1" x14ac:dyDescent="0.25">
      <c r="A19" s="119"/>
      <c r="B19" s="119"/>
      <c r="C19" s="119"/>
      <c r="D19" s="119"/>
      <c r="E19" s="119"/>
      <c r="F19" s="119"/>
      <c r="G19" s="119"/>
      <c r="H19" s="119"/>
      <c r="I19" s="119"/>
      <c r="J19" s="119"/>
    </row>
    <row r="20" spans="1:19" ht="15" customHeight="1" x14ac:dyDescent="0.25">
      <c r="A20" s="119"/>
      <c r="B20" s="119"/>
      <c r="C20" s="119"/>
      <c r="D20" s="119"/>
      <c r="E20" s="119"/>
      <c r="F20" s="119"/>
      <c r="G20" s="119"/>
      <c r="H20" s="119"/>
      <c r="I20" s="119"/>
      <c r="J20" s="119"/>
    </row>
    <row r="21" spans="1:19" ht="15" customHeight="1" x14ac:dyDescent="0.25">
      <c r="A21" s="119"/>
      <c r="B21" s="119"/>
      <c r="C21" s="119"/>
      <c r="D21" s="119"/>
      <c r="E21" s="119"/>
      <c r="F21" s="119"/>
      <c r="G21" s="119"/>
      <c r="H21" s="119"/>
      <c r="I21" s="119"/>
      <c r="J21" s="119"/>
    </row>
    <row r="22" spans="1:19" ht="15" customHeight="1" x14ac:dyDescent="0.25">
      <c r="A22" s="119"/>
      <c r="B22" s="119"/>
      <c r="C22" s="119"/>
      <c r="D22" s="119"/>
      <c r="E22" s="119"/>
      <c r="F22" s="119"/>
      <c r="G22" s="119"/>
      <c r="H22" s="119"/>
      <c r="I22" s="119"/>
      <c r="J22" s="119"/>
    </row>
    <row r="23" spans="1:19" ht="15" customHeight="1" x14ac:dyDescent="0.25">
      <c r="A23" s="119"/>
      <c r="B23" s="119"/>
      <c r="C23" s="119"/>
      <c r="D23" s="119"/>
      <c r="E23" s="119"/>
      <c r="F23" s="119"/>
      <c r="G23" s="119"/>
      <c r="H23" s="119"/>
      <c r="I23" s="119"/>
      <c r="J23" s="119"/>
    </row>
    <row r="24" spans="1:19" ht="15" customHeight="1" x14ac:dyDescent="0.25">
      <c r="A24" s="119"/>
      <c r="B24" s="119"/>
      <c r="C24" s="119"/>
      <c r="D24" s="119"/>
      <c r="E24" s="119"/>
      <c r="F24" s="119"/>
      <c r="G24" s="119"/>
      <c r="H24" s="119"/>
      <c r="I24" s="119"/>
      <c r="J24" s="119"/>
    </row>
    <row r="25" spans="1:19" ht="15" customHeight="1" x14ac:dyDescent="0.25">
      <c r="A25" s="119"/>
      <c r="B25" s="119"/>
      <c r="C25" s="119"/>
      <c r="D25" s="119"/>
      <c r="E25" s="119"/>
      <c r="F25" s="119"/>
      <c r="G25" s="119"/>
      <c r="H25" s="119"/>
      <c r="I25" s="119"/>
      <c r="J25" s="119"/>
    </row>
    <row r="26" spans="1:19" ht="15" customHeight="1" x14ac:dyDescent="0.25">
      <c r="A26" s="119"/>
      <c r="B26" s="119"/>
      <c r="C26" s="119"/>
      <c r="D26" s="119"/>
      <c r="E26" s="119"/>
      <c r="F26" s="119"/>
      <c r="G26" s="119"/>
      <c r="H26" s="119"/>
      <c r="I26" s="119"/>
      <c r="J26" s="119"/>
    </row>
    <row r="27" spans="1:19" ht="15" customHeight="1" thickBot="1" x14ac:dyDescent="0.3">
      <c r="A27" s="119"/>
      <c r="B27" s="119"/>
      <c r="C27" s="119"/>
      <c r="D27" s="119"/>
      <c r="E27" s="119"/>
      <c r="F27" s="119"/>
      <c r="G27" s="119"/>
      <c r="H27" s="119"/>
      <c r="I27" s="119"/>
      <c r="J27" s="119"/>
      <c r="K27" t="s">
        <v>649</v>
      </c>
      <c r="N27" t="s">
        <v>650</v>
      </c>
      <c r="Q27" t="s">
        <v>651</v>
      </c>
    </row>
    <row r="28" spans="1:19" ht="15" customHeight="1" thickTop="1" thickBot="1" x14ac:dyDescent="0.3">
      <c r="A28" s="119"/>
      <c r="B28" s="119"/>
      <c r="C28" s="119"/>
      <c r="D28" s="119"/>
      <c r="E28" s="119"/>
      <c r="F28" s="119"/>
      <c r="G28" s="119"/>
      <c r="H28" s="119"/>
      <c r="I28" s="119"/>
      <c r="J28" s="119"/>
      <c r="K28" s="7"/>
      <c r="L28" s="9"/>
      <c r="N28" s="121"/>
      <c r="O28" s="122"/>
      <c r="Q28" s="123"/>
      <c r="R28" s="124"/>
      <c r="S28" s="11"/>
    </row>
    <row r="29" spans="1:19" ht="15" customHeight="1" thickBot="1" x14ac:dyDescent="0.3">
      <c r="K29" s="215"/>
      <c r="L29" s="216"/>
      <c r="N29" s="217"/>
      <c r="O29" s="218"/>
      <c r="Q29" s="125"/>
      <c r="R29" s="126"/>
      <c r="S29" s="11"/>
    </row>
    <row r="30" spans="1:19" ht="15" customHeight="1" thickBot="1" x14ac:dyDescent="0.3">
      <c r="K30" s="127"/>
      <c r="L30" s="128"/>
      <c r="N30" s="129"/>
      <c r="O30" s="130"/>
      <c r="Q30" s="131"/>
      <c r="R30" s="132"/>
      <c r="S30" s="11"/>
    </row>
    <row r="41" spans="2:2" ht="15" customHeight="1" x14ac:dyDescent="0.25">
      <c r="B41" s="32"/>
    </row>
    <row r="44" spans="2:2" ht="15" customHeight="1" x14ac:dyDescent="0.25">
      <c r="B44" s="32"/>
    </row>
  </sheetData>
  <mergeCells count="2">
    <mergeCell ref="K29:L29"/>
    <mergeCell ref="N29:O29"/>
  </mergeCells>
  <hyperlinks>
    <hyperlink ref="I1" location="'List of Topics'!A1" display="Return to List of Topics sheet"/>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P18"/>
  <sheetViews>
    <sheetView showGridLines="0" showRowColHeaders="0" workbookViewId="0">
      <selection activeCell="I1" sqref="I1"/>
    </sheetView>
  </sheetViews>
  <sheetFormatPr defaultRowHeight="15" customHeight="1" x14ac:dyDescent="0.25"/>
  <cols>
    <col min="1" max="1" width="3.5703125" customWidth="1"/>
    <col min="15" max="15" width="5.5703125" customWidth="1"/>
  </cols>
  <sheetData>
    <row r="1" spans="1:16" ht="15" customHeight="1" x14ac:dyDescent="0.25">
      <c r="A1" s="74" t="str">
        <f ca="1">"© S. Christian Albright, 2011-" &amp; YEAR(TODAY()) &amp; ", All Rights Reserved"</f>
        <v>© S. Christian Albright, 2011-2017, All Rights Reserved</v>
      </c>
      <c r="I1" s="1" t="s">
        <v>506</v>
      </c>
    </row>
    <row r="3" spans="1:16" ht="15" customHeight="1" x14ac:dyDescent="0.25">
      <c r="K3" s="32" t="s">
        <v>652</v>
      </c>
      <c r="P3" s="32" t="s">
        <v>653</v>
      </c>
    </row>
    <row r="10" spans="1:16" ht="15" customHeight="1" x14ac:dyDescent="0.25">
      <c r="P10" s="32" t="s">
        <v>654</v>
      </c>
    </row>
    <row r="18" spans="2:2" ht="15" customHeight="1" x14ac:dyDescent="0.25">
      <c r="B18" s="32"/>
    </row>
  </sheetData>
  <hyperlinks>
    <hyperlink ref="I1" location="'List of Topics'!A1" display="Return to List of Topics sheet"/>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K133"/>
  <sheetViews>
    <sheetView workbookViewId="0">
      <selection activeCell="I1" sqref="I1"/>
    </sheetView>
  </sheetViews>
  <sheetFormatPr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5" spans="1:11" ht="15" customHeight="1" x14ac:dyDescent="0.25">
      <c r="K5" s="92"/>
    </row>
    <row r="6" spans="1:11" ht="15" customHeight="1" x14ac:dyDescent="0.25">
      <c r="K6" s="92"/>
    </row>
    <row r="7" spans="1:11" ht="15" customHeight="1" x14ac:dyDescent="0.25">
      <c r="K7" s="92"/>
    </row>
    <row r="8" spans="1:11" ht="15" customHeight="1" x14ac:dyDescent="0.25">
      <c r="K8" s="92"/>
    </row>
    <row r="9" spans="1:11" ht="15" customHeight="1" x14ac:dyDescent="0.25">
      <c r="K9" s="92"/>
    </row>
    <row r="29" spans="2:5" ht="15" customHeight="1" x14ac:dyDescent="0.25">
      <c r="B29" t="s">
        <v>10</v>
      </c>
      <c r="C29" s="6" t="s">
        <v>17</v>
      </c>
      <c r="D29" s="6" t="s">
        <v>14</v>
      </c>
      <c r="E29" s="6" t="s">
        <v>18</v>
      </c>
    </row>
    <row r="30" spans="2:5" ht="15" customHeight="1" x14ac:dyDescent="0.25">
      <c r="B30" t="s">
        <v>0</v>
      </c>
      <c r="C30" s="2">
        <v>3</v>
      </c>
      <c r="D30">
        <v>100</v>
      </c>
      <c r="E30" s="2">
        <f>C30*D30</f>
        <v>300</v>
      </c>
    </row>
    <row r="31" spans="2:5" ht="15" customHeight="1" x14ac:dyDescent="0.25">
      <c r="B31" t="s">
        <v>2</v>
      </c>
      <c r="C31" s="2">
        <v>3.25</v>
      </c>
      <c r="D31">
        <v>50</v>
      </c>
      <c r="E31" s="2">
        <f>C31*D31</f>
        <v>162.5</v>
      </c>
    </row>
    <row r="32" spans="2:5" ht="15" customHeight="1" x14ac:dyDescent="0.25">
      <c r="B32" t="s">
        <v>5</v>
      </c>
      <c r="C32" s="2">
        <v>3.5</v>
      </c>
      <c r="D32">
        <v>200</v>
      </c>
      <c r="E32" s="2">
        <f>C32*D32</f>
        <v>700</v>
      </c>
    </row>
    <row r="38" spans="3:3" ht="15" customHeight="1" x14ac:dyDescent="0.25">
      <c r="C38" s="49"/>
    </row>
    <row r="56" spans="11:11" ht="15" customHeight="1" x14ac:dyDescent="0.25">
      <c r="K56" s="32" t="s">
        <v>655</v>
      </c>
    </row>
    <row r="84" spans="2:3" ht="15" customHeight="1" x14ac:dyDescent="0.25">
      <c r="B84" s="6" t="s">
        <v>270</v>
      </c>
      <c r="C84" s="6" t="s">
        <v>248</v>
      </c>
    </row>
    <row r="85" spans="2:3" ht="15" customHeight="1" x14ac:dyDescent="0.25">
      <c r="B85">
        <v>1</v>
      </c>
      <c r="C85">
        <v>36</v>
      </c>
    </row>
    <row r="86" spans="2:3" ht="15" customHeight="1" x14ac:dyDescent="0.25">
      <c r="B86">
        <v>2</v>
      </c>
      <c r="C86">
        <v>33</v>
      </c>
    </row>
    <row r="87" spans="2:3" ht="15" customHeight="1" x14ac:dyDescent="0.25">
      <c r="B87">
        <v>3</v>
      </c>
      <c r="C87">
        <v>49</v>
      </c>
    </row>
    <row r="88" spans="2:3" ht="15" customHeight="1" x14ac:dyDescent="0.25">
      <c r="B88">
        <v>4</v>
      </c>
      <c r="C88">
        <v>25</v>
      </c>
    </row>
    <row r="89" spans="2:3" ht="15" customHeight="1" x14ac:dyDescent="0.25">
      <c r="B89">
        <v>5</v>
      </c>
      <c r="C89">
        <v>21</v>
      </c>
    </row>
    <row r="90" spans="2:3" ht="15" customHeight="1" x14ac:dyDescent="0.25">
      <c r="B90">
        <v>6</v>
      </c>
      <c r="C90">
        <v>46</v>
      </c>
    </row>
    <row r="91" spans="2:3" ht="15" customHeight="1" x14ac:dyDescent="0.25">
      <c r="B91">
        <v>7</v>
      </c>
      <c r="C91">
        <v>27</v>
      </c>
    </row>
    <row r="92" spans="2:3" ht="15" customHeight="1" x14ac:dyDescent="0.25">
      <c r="B92">
        <v>8</v>
      </c>
      <c r="C92">
        <v>35</v>
      </c>
    </row>
    <row r="93" spans="2:3" ht="15" customHeight="1" x14ac:dyDescent="0.25">
      <c r="B93">
        <v>9</v>
      </c>
      <c r="C93">
        <v>22</v>
      </c>
    </row>
    <row r="94" spans="2:3" ht="15" customHeight="1" x14ac:dyDescent="0.25">
      <c r="B94">
        <v>10</v>
      </c>
      <c r="C94">
        <v>27</v>
      </c>
    </row>
    <row r="95" spans="2:3" ht="15" customHeight="1" x14ac:dyDescent="0.25">
      <c r="B95">
        <v>11</v>
      </c>
      <c r="C95">
        <v>37</v>
      </c>
    </row>
    <row r="96" spans="2:3" ht="15" customHeight="1" x14ac:dyDescent="0.25">
      <c r="B96">
        <v>12</v>
      </c>
      <c r="C96">
        <v>36</v>
      </c>
    </row>
    <row r="97" spans="2:3" ht="15" customHeight="1" x14ac:dyDescent="0.25">
      <c r="B97">
        <v>13</v>
      </c>
      <c r="C97">
        <v>21</v>
      </c>
    </row>
    <row r="98" spans="2:3" ht="15" customHeight="1" x14ac:dyDescent="0.25">
      <c r="B98">
        <v>14</v>
      </c>
      <c r="C98">
        <v>35</v>
      </c>
    </row>
    <row r="99" spans="2:3" ht="15" customHeight="1" x14ac:dyDescent="0.25">
      <c r="B99">
        <v>15</v>
      </c>
      <c r="C99">
        <v>39</v>
      </c>
    </row>
    <row r="100" spans="2:3" ht="15" customHeight="1" x14ac:dyDescent="0.25">
      <c r="B100">
        <v>16</v>
      </c>
      <c r="C100">
        <v>48</v>
      </c>
    </row>
    <row r="101" spans="2:3" ht="15" customHeight="1" x14ac:dyDescent="0.25">
      <c r="B101">
        <v>17</v>
      </c>
      <c r="C101">
        <v>35</v>
      </c>
    </row>
    <row r="102" spans="2:3" ht="15" customHeight="1" x14ac:dyDescent="0.25">
      <c r="B102">
        <v>18</v>
      </c>
      <c r="C102">
        <v>38</v>
      </c>
    </row>
    <row r="103" spans="2:3" ht="15" customHeight="1" x14ac:dyDescent="0.25">
      <c r="B103">
        <v>19</v>
      </c>
      <c r="C103">
        <v>36</v>
      </c>
    </row>
    <row r="104" spans="2:3" ht="15" customHeight="1" x14ac:dyDescent="0.25">
      <c r="B104">
        <v>20</v>
      </c>
      <c r="C104">
        <v>44</v>
      </c>
    </row>
    <row r="105" spans="2:3" ht="15" customHeight="1" x14ac:dyDescent="0.25">
      <c r="B105">
        <v>21</v>
      </c>
      <c r="C105">
        <v>34</v>
      </c>
    </row>
    <row r="106" spans="2:3" ht="15" customHeight="1" x14ac:dyDescent="0.25">
      <c r="B106">
        <v>22</v>
      </c>
      <c r="C106">
        <v>50</v>
      </c>
    </row>
    <row r="107" spans="2:3" ht="15" customHeight="1" x14ac:dyDescent="0.25">
      <c r="B107">
        <v>23</v>
      </c>
      <c r="C107">
        <v>44</v>
      </c>
    </row>
    <row r="108" spans="2:3" ht="15" customHeight="1" x14ac:dyDescent="0.25">
      <c r="B108">
        <v>24</v>
      </c>
      <c r="C108">
        <v>41</v>
      </c>
    </row>
    <row r="109" spans="2:3" ht="15" customHeight="1" x14ac:dyDescent="0.25">
      <c r="B109">
        <v>25</v>
      </c>
      <c r="C109">
        <v>43</v>
      </c>
    </row>
    <row r="110" spans="2:3" ht="15" customHeight="1" x14ac:dyDescent="0.25">
      <c r="B110">
        <v>26</v>
      </c>
      <c r="C110">
        <v>48</v>
      </c>
    </row>
    <row r="111" spans="2:3" ht="15" customHeight="1" x14ac:dyDescent="0.25">
      <c r="B111">
        <v>27</v>
      </c>
      <c r="C111">
        <v>29</v>
      </c>
    </row>
    <row r="112" spans="2:3" ht="15" customHeight="1" x14ac:dyDescent="0.25">
      <c r="B112">
        <v>28</v>
      </c>
      <c r="C112">
        <v>34</v>
      </c>
    </row>
    <row r="113" spans="1:3" ht="15" customHeight="1" x14ac:dyDescent="0.25">
      <c r="B113">
        <v>29</v>
      </c>
      <c r="C113">
        <v>22</v>
      </c>
    </row>
    <row r="114" spans="1:3" ht="15" customHeight="1" x14ac:dyDescent="0.25">
      <c r="B114">
        <v>30</v>
      </c>
      <c r="C114">
        <v>28</v>
      </c>
    </row>
    <row r="116" spans="1:3" ht="15" customHeight="1" x14ac:dyDescent="0.25">
      <c r="B116" s="32"/>
    </row>
    <row r="117" spans="1:3" ht="15" customHeight="1" x14ac:dyDescent="0.25">
      <c r="B117" s="133"/>
    </row>
    <row r="118" spans="1:3" ht="15" customHeight="1" x14ac:dyDescent="0.25">
      <c r="A118" s="134"/>
    </row>
    <row r="119" spans="1:3" ht="15" customHeight="1" x14ac:dyDescent="0.25">
      <c r="A119" s="134"/>
    </row>
    <row r="120" spans="1:3" ht="15" customHeight="1" x14ac:dyDescent="0.25">
      <c r="B120" s="133"/>
    </row>
    <row r="122" spans="1:3" ht="15" customHeight="1" x14ac:dyDescent="0.25">
      <c r="B122" s="133"/>
    </row>
    <row r="124" spans="1:3" ht="15" customHeight="1" x14ac:dyDescent="0.25">
      <c r="B124" s="73"/>
    </row>
    <row r="126" spans="1:3" ht="15" customHeight="1" x14ac:dyDescent="0.25">
      <c r="B126" s="133"/>
    </row>
    <row r="127" spans="1:3" ht="15" customHeight="1" x14ac:dyDescent="0.25">
      <c r="B127" s="118"/>
    </row>
    <row r="128" spans="1:3" ht="15" customHeight="1" x14ac:dyDescent="0.25">
      <c r="B128" s="117"/>
    </row>
    <row r="129" spans="2:2" ht="15" customHeight="1" x14ac:dyDescent="0.25">
      <c r="B129" s="117"/>
    </row>
    <row r="130" spans="2:2" ht="15" customHeight="1" x14ac:dyDescent="0.25">
      <c r="B130" s="117"/>
    </row>
    <row r="131" spans="2:2" ht="15" customHeight="1" x14ac:dyDescent="0.25">
      <c r="B131" s="117"/>
    </row>
    <row r="132" spans="2:2" ht="15" customHeight="1" x14ac:dyDescent="0.25">
      <c r="B132" s="117"/>
    </row>
    <row r="133" spans="2:2" ht="15" customHeight="1" x14ac:dyDescent="0.25">
      <c r="B133" s="117"/>
    </row>
  </sheetData>
  <hyperlinks>
    <hyperlink ref="I1" location="'List of Topics'!A1" display="Return to List of Topics sheet"/>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175"/>
  <sheetViews>
    <sheetView showGridLines="0" showRowColHeaders="0" workbookViewId="0">
      <selection activeCell="I1" sqref="I1"/>
    </sheetView>
  </sheetViews>
  <sheetFormatPr defaultRowHeight="15" customHeight="1" x14ac:dyDescent="0.25"/>
  <cols>
    <col min="1" max="1" width="3.5703125"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L3" s="6"/>
      <c r="M3" s="6"/>
      <c r="N3" s="6"/>
      <c r="O3" s="6"/>
    </row>
    <row r="4" spans="1:15" ht="15" customHeight="1" x14ac:dyDescent="0.25">
      <c r="L4" s="5"/>
      <c r="O4" s="5"/>
    </row>
    <row r="5" spans="1:15" ht="15" customHeight="1" x14ac:dyDescent="0.25">
      <c r="L5" s="5"/>
      <c r="O5" s="5"/>
    </row>
    <row r="6" spans="1:15" ht="15" customHeight="1" x14ac:dyDescent="0.25">
      <c r="L6" s="5"/>
      <c r="O6" s="5"/>
    </row>
    <row r="7" spans="1:15" ht="15" customHeight="1" x14ac:dyDescent="0.25">
      <c r="L7" s="5"/>
      <c r="O7" s="5"/>
    </row>
    <row r="8" spans="1:15" ht="15" customHeight="1" x14ac:dyDescent="0.25">
      <c r="L8" s="5"/>
      <c r="O8" s="5"/>
    </row>
    <row r="9" spans="1:15" ht="15" customHeight="1" x14ac:dyDescent="0.25">
      <c r="L9" s="5"/>
      <c r="O9" s="5"/>
    </row>
    <row r="10" spans="1:15" ht="15" customHeight="1" x14ac:dyDescent="0.25">
      <c r="L10" s="5"/>
      <c r="O10" s="5"/>
    </row>
    <row r="11" spans="1:15" ht="15" customHeight="1" x14ac:dyDescent="0.25">
      <c r="L11" s="5"/>
      <c r="O11" s="5"/>
    </row>
    <row r="12" spans="1:15" ht="15" customHeight="1" x14ac:dyDescent="0.25">
      <c r="L12" s="5"/>
      <c r="O12" s="5"/>
    </row>
    <row r="13" spans="1:15" ht="15" customHeight="1" x14ac:dyDescent="0.25">
      <c r="L13" s="5"/>
      <c r="O13" s="5"/>
    </row>
    <row r="14" spans="1:15" ht="15" customHeight="1" x14ac:dyDescent="0.25">
      <c r="L14" s="5"/>
      <c r="O14" s="5"/>
    </row>
    <row r="15" spans="1:15" ht="15" customHeight="1" x14ac:dyDescent="0.25">
      <c r="L15" s="5"/>
      <c r="O15" s="5"/>
    </row>
    <row r="16" spans="1:15" ht="15" customHeight="1" x14ac:dyDescent="0.25">
      <c r="L16" s="5"/>
      <c r="O16" s="5"/>
    </row>
    <row r="17" spans="3:15" ht="15" customHeight="1" x14ac:dyDescent="0.25">
      <c r="L17" s="5"/>
      <c r="O17" s="5"/>
    </row>
    <row r="18" spans="3:15" ht="15" customHeight="1" x14ac:dyDescent="0.25">
      <c r="L18" s="5"/>
      <c r="O18" s="5"/>
    </row>
    <row r="19" spans="3:15" ht="15" customHeight="1" x14ac:dyDescent="0.25">
      <c r="L19" s="5"/>
      <c r="O19" s="5"/>
    </row>
    <row r="20" spans="3:15" ht="15" customHeight="1" x14ac:dyDescent="0.25">
      <c r="L20" s="5"/>
      <c r="O20" s="5"/>
    </row>
    <row r="21" spans="3:15" ht="15" customHeight="1" x14ac:dyDescent="0.25">
      <c r="L21" s="5"/>
      <c r="O21" s="5"/>
    </row>
    <row r="22" spans="3:15" ht="15" customHeight="1" x14ac:dyDescent="0.25">
      <c r="L22" s="5"/>
      <c r="O22" s="5"/>
    </row>
    <row r="23" spans="3:15" ht="15" customHeight="1" x14ac:dyDescent="0.25">
      <c r="L23" s="5"/>
      <c r="O23" s="5"/>
    </row>
    <row r="24" spans="3:15" ht="15" customHeight="1" x14ac:dyDescent="0.25">
      <c r="L24" s="5"/>
      <c r="O24" s="5"/>
    </row>
    <row r="25" spans="3:15" ht="15" customHeight="1" x14ac:dyDescent="0.25">
      <c r="L25" s="5"/>
      <c r="O25" s="5"/>
    </row>
    <row r="26" spans="3:15" ht="15" customHeight="1" x14ac:dyDescent="0.25">
      <c r="K26" s="32" t="s">
        <v>656</v>
      </c>
      <c r="L26" s="5"/>
      <c r="O26" s="5"/>
    </row>
    <row r="27" spans="3:15" ht="15" customHeight="1" x14ac:dyDescent="0.25">
      <c r="L27" s="5"/>
      <c r="O27" s="5"/>
    </row>
    <row r="28" spans="3:15" ht="15" customHeight="1" x14ac:dyDescent="0.25">
      <c r="L28" s="5"/>
      <c r="O28" s="5"/>
    </row>
    <row r="29" spans="3:15" ht="15" customHeight="1" x14ac:dyDescent="0.25">
      <c r="L29" s="5"/>
      <c r="O29" s="5"/>
    </row>
    <row r="30" spans="3:15" ht="15" customHeight="1" x14ac:dyDescent="0.25">
      <c r="L30" s="5"/>
      <c r="O30" s="5"/>
    </row>
    <row r="31" spans="3:15" ht="15" customHeight="1" x14ac:dyDescent="0.25">
      <c r="C31" s="49"/>
    </row>
    <row r="33" spans="10:10" ht="15" customHeight="1" x14ac:dyDescent="0.25">
      <c r="J33" s="92"/>
    </row>
    <row r="34" spans="10:10" ht="15" customHeight="1" x14ac:dyDescent="0.25">
      <c r="J34" s="92"/>
    </row>
    <row r="35" spans="10:10" ht="15" customHeight="1" x14ac:dyDescent="0.25">
      <c r="J35" s="92"/>
    </row>
    <row r="36" spans="10:10" ht="15" customHeight="1" x14ac:dyDescent="0.25">
      <c r="J36" s="92"/>
    </row>
    <row r="37" spans="10:10" ht="15" customHeight="1" x14ac:dyDescent="0.25">
      <c r="J37" s="92"/>
    </row>
    <row r="38" spans="10:10" ht="15" customHeight="1" x14ac:dyDescent="0.25">
      <c r="J38" s="92"/>
    </row>
    <row r="39" spans="10:10" ht="15" customHeight="1" x14ac:dyDescent="0.25">
      <c r="J39" s="92"/>
    </row>
    <row r="40" spans="10:10" ht="15" customHeight="1" x14ac:dyDescent="0.25">
      <c r="J40" s="92"/>
    </row>
    <row r="41" spans="10:10" ht="15" customHeight="1" x14ac:dyDescent="0.25">
      <c r="J41" s="92"/>
    </row>
    <row r="42" spans="10:10" ht="15" customHeight="1" x14ac:dyDescent="0.25">
      <c r="J42" s="92"/>
    </row>
    <row r="43" spans="10:10" ht="15" customHeight="1" x14ac:dyDescent="0.25">
      <c r="J43" s="92"/>
    </row>
    <row r="62" spans="11:11" ht="15" customHeight="1" x14ac:dyDescent="0.25">
      <c r="K62" s="92"/>
    </row>
    <row r="63" spans="11:11" ht="15" customHeight="1" x14ac:dyDescent="0.25">
      <c r="K63" s="92"/>
    </row>
    <row r="64" spans="11:11" ht="15" customHeight="1" x14ac:dyDescent="0.25">
      <c r="K64" s="92"/>
    </row>
    <row r="112" spans="11:14" ht="15" customHeight="1" x14ac:dyDescent="0.25">
      <c r="K112" s="32" t="s">
        <v>657</v>
      </c>
      <c r="N112" s="32" t="s">
        <v>658</v>
      </c>
    </row>
    <row r="159" spans="2:2" ht="15" customHeight="1" x14ac:dyDescent="0.25">
      <c r="B159" s="32"/>
    </row>
    <row r="175" spans="5:5" ht="15" customHeight="1" x14ac:dyDescent="0.25">
      <c r="E175" t="s">
        <v>304</v>
      </c>
    </row>
  </sheetData>
  <hyperlinks>
    <hyperlink ref="I1" location="'List of Topics'!A1" display="Return to List of Topics sheet"/>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P109"/>
  <sheetViews>
    <sheetView workbookViewId="0">
      <selection activeCell="I1" sqref="I1"/>
    </sheetView>
  </sheetViews>
  <sheetFormatPr defaultRowHeight="15" customHeight="1" x14ac:dyDescent="0.25"/>
  <cols>
    <col min="1" max="1" width="3.5703125" customWidth="1"/>
    <col min="12" max="12" width="10.140625" customWidth="1"/>
    <col min="13" max="13" width="11.42578125" customWidth="1"/>
    <col min="14" max="14" width="10.42578125" customWidth="1"/>
  </cols>
  <sheetData>
    <row r="1" spans="1:16" ht="15" customHeight="1" x14ac:dyDescent="0.25">
      <c r="A1" s="74" t="str">
        <f ca="1">"© S. Christian Albright, 2011-" &amp; YEAR(TODAY()) &amp; ", All Rights Reserved"</f>
        <v>© S. Christian Albright, 2011-2017, All Rights Reserved</v>
      </c>
      <c r="I1" s="1" t="s">
        <v>506</v>
      </c>
    </row>
    <row r="3" spans="1:16" ht="15" customHeight="1" x14ac:dyDescent="0.25">
      <c r="K3" s="32" t="s">
        <v>659</v>
      </c>
    </row>
    <row r="9" spans="1:16" ht="15" customHeight="1" x14ac:dyDescent="0.25">
      <c r="K9" s="135" t="s">
        <v>270</v>
      </c>
      <c r="L9" s="52" t="s">
        <v>248</v>
      </c>
      <c r="M9" s="53" t="s">
        <v>274</v>
      </c>
      <c r="N9" s="53" t="s">
        <v>312</v>
      </c>
      <c r="O9" s="52" t="s">
        <v>313</v>
      </c>
      <c r="P9" s="52" t="s">
        <v>314</v>
      </c>
    </row>
    <row r="10" spans="1:16" ht="15" customHeight="1" x14ac:dyDescent="0.25">
      <c r="K10" s="18">
        <v>1</v>
      </c>
      <c r="L10">
        <v>35</v>
      </c>
      <c r="M10" s="27" t="s">
        <v>275</v>
      </c>
      <c r="N10" s="27" t="s">
        <v>315</v>
      </c>
      <c r="O10" s="6">
        <v>1</v>
      </c>
      <c r="P10" s="51">
        <v>65400</v>
      </c>
    </row>
    <row r="11" spans="1:16" ht="15" customHeight="1" x14ac:dyDescent="0.25">
      <c r="K11" s="18">
        <v>2</v>
      </c>
      <c r="L11">
        <v>61</v>
      </c>
      <c r="M11" s="27" t="s">
        <v>276</v>
      </c>
      <c r="N11" s="27" t="s">
        <v>316</v>
      </c>
      <c r="O11" s="6">
        <v>2</v>
      </c>
      <c r="P11" s="51">
        <v>62000</v>
      </c>
    </row>
    <row r="12" spans="1:16" ht="15" customHeight="1" x14ac:dyDescent="0.25">
      <c r="K12" s="18">
        <v>3</v>
      </c>
      <c r="L12">
        <v>35</v>
      </c>
      <c r="M12" s="27" t="s">
        <v>275</v>
      </c>
      <c r="N12" s="27" t="s">
        <v>316</v>
      </c>
      <c r="O12" s="6">
        <v>0</v>
      </c>
      <c r="P12" s="51">
        <v>63200</v>
      </c>
    </row>
    <row r="13" spans="1:16" ht="15" customHeight="1" x14ac:dyDescent="0.25">
      <c r="K13" s="18">
        <v>4</v>
      </c>
      <c r="L13">
        <v>37</v>
      </c>
      <c r="M13" s="27" t="s">
        <v>275</v>
      </c>
      <c r="N13" s="27" t="s">
        <v>318</v>
      </c>
      <c r="O13" s="6">
        <v>2</v>
      </c>
      <c r="P13" s="51">
        <v>52000</v>
      </c>
    </row>
    <row r="14" spans="1:16" ht="15" customHeight="1" x14ac:dyDescent="0.25">
      <c r="K14" s="18">
        <v>5</v>
      </c>
      <c r="L14">
        <v>32</v>
      </c>
      <c r="M14" s="27" t="s">
        <v>276</v>
      </c>
      <c r="N14" s="27" t="s">
        <v>315</v>
      </c>
      <c r="O14" s="6">
        <v>3</v>
      </c>
      <c r="P14" s="51">
        <v>81400</v>
      </c>
    </row>
    <row r="15" spans="1:16" ht="15" customHeight="1" x14ac:dyDescent="0.25">
      <c r="K15" s="18">
        <v>6</v>
      </c>
      <c r="L15">
        <v>33</v>
      </c>
      <c r="M15" s="27" t="s">
        <v>276</v>
      </c>
      <c r="N15" s="27" t="s">
        <v>316</v>
      </c>
      <c r="O15" s="6">
        <v>3</v>
      </c>
      <c r="P15" s="51">
        <v>46300</v>
      </c>
    </row>
    <row r="16" spans="1:16" ht="15" customHeight="1" x14ac:dyDescent="0.25">
      <c r="K16" s="18">
        <v>7</v>
      </c>
      <c r="L16">
        <v>65</v>
      </c>
      <c r="M16" s="27" t="s">
        <v>276</v>
      </c>
      <c r="N16" s="27" t="s">
        <v>316</v>
      </c>
      <c r="O16" s="6">
        <v>2</v>
      </c>
      <c r="P16" s="51">
        <v>49600</v>
      </c>
    </row>
    <row r="17" spans="11:16" ht="15" customHeight="1" x14ac:dyDescent="0.25">
      <c r="K17" s="18">
        <v>8</v>
      </c>
      <c r="L17">
        <v>45</v>
      </c>
      <c r="M17" s="27" t="s">
        <v>275</v>
      </c>
      <c r="N17" s="27" t="s">
        <v>315</v>
      </c>
      <c r="O17" s="6">
        <v>1</v>
      </c>
      <c r="P17" s="51">
        <v>45900</v>
      </c>
    </row>
    <row r="18" spans="11:16" ht="15" customHeight="1" x14ac:dyDescent="0.25">
      <c r="K18" s="18">
        <v>9</v>
      </c>
      <c r="L18">
        <v>40</v>
      </c>
      <c r="M18" s="27" t="s">
        <v>275</v>
      </c>
      <c r="N18" s="27" t="s">
        <v>316</v>
      </c>
      <c r="O18" s="6">
        <v>3</v>
      </c>
      <c r="P18" s="51">
        <v>47700</v>
      </c>
    </row>
    <row r="19" spans="11:16" ht="15" customHeight="1" x14ac:dyDescent="0.25">
      <c r="K19" s="18">
        <v>10</v>
      </c>
      <c r="L19">
        <v>32</v>
      </c>
      <c r="M19" s="27" t="s">
        <v>276</v>
      </c>
      <c r="N19" s="27" t="s">
        <v>315</v>
      </c>
      <c r="O19" s="6">
        <v>1</v>
      </c>
      <c r="P19" s="51">
        <v>59900</v>
      </c>
    </row>
    <row r="20" spans="11:16" ht="15" customHeight="1" x14ac:dyDescent="0.25">
      <c r="K20" s="18">
        <v>11</v>
      </c>
      <c r="L20">
        <v>57</v>
      </c>
      <c r="M20" s="27" t="s">
        <v>275</v>
      </c>
      <c r="N20" s="27" t="s">
        <v>316</v>
      </c>
      <c r="O20" s="6">
        <v>1</v>
      </c>
      <c r="P20" s="51">
        <v>48100</v>
      </c>
    </row>
    <row r="21" spans="11:16" ht="15" customHeight="1" x14ac:dyDescent="0.25">
      <c r="K21" s="18">
        <v>12</v>
      </c>
      <c r="L21">
        <v>38</v>
      </c>
      <c r="M21" s="27" t="s">
        <v>276</v>
      </c>
      <c r="N21" s="27" t="s">
        <v>318</v>
      </c>
      <c r="O21" s="6">
        <v>0</v>
      </c>
      <c r="P21" s="51">
        <v>58100</v>
      </c>
    </row>
    <row r="22" spans="11:16" ht="15" customHeight="1" x14ac:dyDescent="0.25">
      <c r="K22" s="18">
        <v>13</v>
      </c>
      <c r="L22">
        <v>37</v>
      </c>
      <c r="M22" s="27" t="s">
        <v>276</v>
      </c>
      <c r="N22" s="27" t="s">
        <v>318</v>
      </c>
      <c r="O22" s="6">
        <v>2</v>
      </c>
      <c r="P22" s="51">
        <v>56000</v>
      </c>
    </row>
    <row r="23" spans="11:16" ht="15" customHeight="1" x14ac:dyDescent="0.25">
      <c r="K23" s="18">
        <v>14</v>
      </c>
      <c r="L23">
        <v>42</v>
      </c>
      <c r="M23" s="27" t="s">
        <v>276</v>
      </c>
      <c r="N23" s="27" t="s">
        <v>315</v>
      </c>
      <c r="O23" s="6">
        <v>2</v>
      </c>
      <c r="P23" s="51">
        <v>53400</v>
      </c>
    </row>
    <row r="24" spans="11:16" ht="15" customHeight="1" x14ac:dyDescent="0.25">
      <c r="K24" s="18">
        <v>15</v>
      </c>
      <c r="L24">
        <v>38</v>
      </c>
      <c r="M24" s="27" t="s">
        <v>276</v>
      </c>
      <c r="N24" s="27" t="s">
        <v>315</v>
      </c>
      <c r="O24" s="6">
        <v>2</v>
      </c>
      <c r="P24" s="51">
        <v>39000</v>
      </c>
    </row>
    <row r="25" spans="11:16" ht="15" customHeight="1" x14ac:dyDescent="0.25">
      <c r="K25" s="18">
        <v>16</v>
      </c>
      <c r="L25">
        <v>48</v>
      </c>
      <c r="M25" s="27" t="s">
        <v>275</v>
      </c>
      <c r="N25" s="27" t="s">
        <v>315</v>
      </c>
      <c r="O25" s="6">
        <v>1</v>
      </c>
      <c r="P25" s="51">
        <v>61500</v>
      </c>
    </row>
    <row r="26" spans="11:16" ht="15" customHeight="1" x14ac:dyDescent="0.25">
      <c r="K26" s="18">
        <v>17</v>
      </c>
      <c r="L26">
        <v>40</v>
      </c>
      <c r="M26" s="27" t="s">
        <v>275</v>
      </c>
      <c r="N26" s="27" t="s">
        <v>318</v>
      </c>
      <c r="O26" s="6">
        <v>0</v>
      </c>
      <c r="P26" s="51">
        <v>37700</v>
      </c>
    </row>
    <row r="27" spans="11:16" ht="15" customHeight="1" x14ac:dyDescent="0.25">
      <c r="K27" s="18">
        <v>18</v>
      </c>
      <c r="L27">
        <v>57</v>
      </c>
      <c r="M27" s="27" t="s">
        <v>276</v>
      </c>
      <c r="N27" s="27" t="s">
        <v>318</v>
      </c>
      <c r="O27" s="6">
        <v>2</v>
      </c>
      <c r="P27" s="51">
        <v>36700</v>
      </c>
    </row>
    <row r="28" spans="11:16" ht="15" customHeight="1" x14ac:dyDescent="0.25">
      <c r="K28" s="18">
        <v>19</v>
      </c>
      <c r="L28">
        <v>44</v>
      </c>
      <c r="M28" s="27" t="s">
        <v>275</v>
      </c>
      <c r="N28" s="27" t="s">
        <v>316</v>
      </c>
      <c r="O28" s="6">
        <v>2</v>
      </c>
      <c r="P28" s="51">
        <v>45200</v>
      </c>
    </row>
    <row r="29" spans="11:16" ht="15" customHeight="1" x14ac:dyDescent="0.25">
      <c r="K29" s="18">
        <v>20</v>
      </c>
      <c r="L29">
        <v>40</v>
      </c>
      <c r="M29" s="27" t="s">
        <v>275</v>
      </c>
      <c r="N29" s="27" t="s">
        <v>315</v>
      </c>
      <c r="O29" s="6">
        <v>0</v>
      </c>
      <c r="P29" s="51">
        <v>59000</v>
      </c>
    </row>
    <row r="30" spans="11:16" ht="15" customHeight="1" x14ac:dyDescent="0.25">
      <c r="K30" s="18">
        <v>21</v>
      </c>
      <c r="L30">
        <v>21</v>
      </c>
      <c r="M30" s="27" t="s">
        <v>276</v>
      </c>
      <c r="N30" s="27" t="s">
        <v>318</v>
      </c>
      <c r="O30" s="6">
        <v>2</v>
      </c>
      <c r="P30" s="51">
        <v>54300</v>
      </c>
    </row>
    <row r="31" spans="11:16" ht="15" customHeight="1" x14ac:dyDescent="0.25">
      <c r="K31" s="18">
        <v>22</v>
      </c>
      <c r="L31">
        <v>49</v>
      </c>
      <c r="M31" s="27" t="s">
        <v>275</v>
      </c>
      <c r="N31" s="27" t="s">
        <v>315</v>
      </c>
      <c r="O31" s="6">
        <v>1</v>
      </c>
      <c r="P31" s="51">
        <v>62100</v>
      </c>
    </row>
    <row r="34" spans="3:16" ht="15" customHeight="1" x14ac:dyDescent="0.25">
      <c r="M34" s="27"/>
      <c r="N34" s="27"/>
      <c r="O34" s="6"/>
      <c r="P34" s="51"/>
    </row>
    <row r="35" spans="3:16" ht="15" customHeight="1" x14ac:dyDescent="0.25">
      <c r="M35" s="27"/>
      <c r="N35" s="27"/>
      <c r="O35" s="6"/>
      <c r="P35" s="51"/>
    </row>
    <row r="36" spans="3:16" ht="15" customHeight="1" x14ac:dyDescent="0.25">
      <c r="M36" s="27"/>
      <c r="N36" s="27"/>
      <c r="O36" s="6"/>
      <c r="P36" s="51"/>
    </row>
    <row r="37" spans="3:16" ht="15" customHeight="1" x14ac:dyDescent="0.25">
      <c r="C37" s="49"/>
      <c r="M37" s="27"/>
      <c r="N37" s="27"/>
      <c r="O37" s="6"/>
      <c r="P37" s="51"/>
    </row>
    <row r="38" spans="3:16" ht="15" customHeight="1" x14ac:dyDescent="0.25">
      <c r="M38" s="27"/>
      <c r="N38" s="27"/>
      <c r="O38" s="6"/>
      <c r="P38" s="51"/>
    </row>
    <row r="39" spans="3:16" ht="15" customHeight="1" x14ac:dyDescent="0.25">
      <c r="K39" s="32" t="s">
        <v>660</v>
      </c>
      <c r="M39" s="27"/>
      <c r="N39" s="27"/>
      <c r="O39" s="32" t="s">
        <v>661</v>
      </c>
    </row>
    <row r="62" spans="11:13" ht="15" customHeight="1" x14ac:dyDescent="0.25">
      <c r="K62" s="27" t="s">
        <v>69</v>
      </c>
      <c r="M62" t="s">
        <v>326</v>
      </c>
    </row>
    <row r="63" spans="11:13" ht="15" customHeight="1" x14ac:dyDescent="0.25">
      <c r="K63" s="27" t="s">
        <v>319</v>
      </c>
      <c r="M63" t="s">
        <v>331</v>
      </c>
    </row>
    <row r="64" spans="11:13" ht="15" customHeight="1" x14ac:dyDescent="0.25">
      <c r="K64" s="27" t="s">
        <v>89</v>
      </c>
      <c r="M64" t="s">
        <v>324</v>
      </c>
    </row>
    <row r="65" spans="11:14" ht="15" customHeight="1" x14ac:dyDescent="0.25">
      <c r="K65" s="27" t="s">
        <v>94</v>
      </c>
      <c r="M65" t="s">
        <v>327</v>
      </c>
      <c r="N65" s="92"/>
    </row>
    <row r="66" spans="11:14" ht="15" customHeight="1" x14ac:dyDescent="0.25">
      <c r="K66" s="27" t="s">
        <v>97</v>
      </c>
      <c r="M66" t="s">
        <v>325</v>
      </c>
      <c r="N66" s="92"/>
    </row>
    <row r="67" spans="11:14" ht="15" customHeight="1" x14ac:dyDescent="0.25">
      <c r="K67" s="27" t="s">
        <v>88</v>
      </c>
      <c r="M67" t="s">
        <v>328</v>
      </c>
      <c r="N67" s="92"/>
    </row>
    <row r="68" spans="11:14" ht="15" customHeight="1" x14ac:dyDescent="0.25">
      <c r="K68" s="27" t="s">
        <v>99</v>
      </c>
      <c r="M68" t="s">
        <v>323</v>
      </c>
      <c r="N68" s="92"/>
    </row>
    <row r="69" spans="11:14" ht="15" customHeight="1" x14ac:dyDescent="0.25">
      <c r="K69" s="27" t="s">
        <v>96</v>
      </c>
      <c r="M69" t="s">
        <v>329</v>
      </c>
      <c r="N69" s="92"/>
    </row>
    <row r="70" spans="11:14" ht="15" customHeight="1" x14ac:dyDescent="0.25">
      <c r="K70" s="27" t="s">
        <v>87</v>
      </c>
      <c r="M70" t="s">
        <v>322</v>
      </c>
      <c r="N70" s="92"/>
    </row>
    <row r="71" spans="11:14" ht="15" customHeight="1" x14ac:dyDescent="0.25">
      <c r="K71" s="27" t="s">
        <v>102</v>
      </c>
      <c r="M71" t="s">
        <v>330</v>
      </c>
      <c r="N71" s="92"/>
    </row>
    <row r="72" spans="11:14" ht="15" customHeight="1" x14ac:dyDescent="0.25">
      <c r="K72" s="27" t="s">
        <v>320</v>
      </c>
      <c r="N72" s="92"/>
    </row>
    <row r="73" spans="11:14" ht="15" customHeight="1" x14ac:dyDescent="0.25">
      <c r="K73" s="27" t="s">
        <v>86</v>
      </c>
      <c r="N73" s="92"/>
    </row>
    <row r="74" spans="11:14" ht="15" customHeight="1" x14ac:dyDescent="0.25">
      <c r="K74" s="27" t="s">
        <v>321</v>
      </c>
      <c r="N74" s="92"/>
    </row>
    <row r="75" spans="11:14" ht="15" customHeight="1" x14ac:dyDescent="0.25">
      <c r="K75" s="27" t="s">
        <v>85</v>
      </c>
      <c r="N75" s="92"/>
    </row>
    <row r="76" spans="11:14" ht="15" customHeight="1" x14ac:dyDescent="0.25">
      <c r="N76" s="92"/>
    </row>
    <row r="77" spans="11:14" ht="15" customHeight="1" x14ac:dyDescent="0.25">
      <c r="N77" s="92"/>
    </row>
    <row r="84" spans="11:15" ht="15" customHeight="1" x14ac:dyDescent="0.25">
      <c r="K84" s="18" t="s">
        <v>333</v>
      </c>
      <c r="L84" s="27" t="s">
        <v>332</v>
      </c>
      <c r="M84" t="s">
        <v>19</v>
      </c>
      <c r="O84" s="32" t="s">
        <v>662</v>
      </c>
    </row>
    <row r="85" spans="11:15" ht="15" customHeight="1" x14ac:dyDescent="0.25">
      <c r="K85" s="18">
        <v>1</v>
      </c>
      <c r="L85" t="s">
        <v>334</v>
      </c>
      <c r="M85" t="s">
        <v>179</v>
      </c>
    </row>
    <row r="86" spans="11:15" ht="15" customHeight="1" x14ac:dyDescent="0.25">
      <c r="K86" s="18">
        <v>2</v>
      </c>
      <c r="L86" t="s">
        <v>336</v>
      </c>
      <c r="M86" t="s">
        <v>176</v>
      </c>
    </row>
    <row r="87" spans="11:15" ht="15" customHeight="1" x14ac:dyDescent="0.25">
      <c r="K87" s="18">
        <v>3</v>
      </c>
      <c r="L87" t="s">
        <v>336</v>
      </c>
      <c r="M87" t="s">
        <v>179</v>
      </c>
    </row>
    <row r="88" spans="11:15" ht="15" customHeight="1" x14ac:dyDescent="0.25">
      <c r="K88" s="18">
        <v>4</v>
      </c>
      <c r="L88" t="s">
        <v>335</v>
      </c>
      <c r="M88" t="s">
        <v>178</v>
      </c>
    </row>
    <row r="89" spans="11:15" ht="15" customHeight="1" x14ac:dyDescent="0.25">
      <c r="K89" s="18">
        <v>5</v>
      </c>
      <c r="L89" t="s">
        <v>336</v>
      </c>
      <c r="M89" t="s">
        <v>175</v>
      </c>
    </row>
    <row r="90" spans="11:15" ht="15" customHeight="1" x14ac:dyDescent="0.25">
      <c r="K90" s="18">
        <v>6</v>
      </c>
      <c r="L90" t="s">
        <v>334</v>
      </c>
      <c r="M90" t="s">
        <v>175</v>
      </c>
    </row>
    <row r="91" spans="11:15" ht="15" customHeight="1" x14ac:dyDescent="0.25">
      <c r="K91" s="18">
        <v>7</v>
      </c>
      <c r="L91" t="s">
        <v>335</v>
      </c>
      <c r="M91" t="s">
        <v>173</v>
      </c>
    </row>
    <row r="92" spans="11:15" ht="15" customHeight="1" x14ac:dyDescent="0.25">
      <c r="K92" s="18">
        <v>8</v>
      </c>
      <c r="L92" t="s">
        <v>335</v>
      </c>
      <c r="M92" t="s">
        <v>179</v>
      </c>
    </row>
    <row r="93" spans="11:15" ht="15" customHeight="1" x14ac:dyDescent="0.25">
      <c r="K93" s="18">
        <v>9</v>
      </c>
      <c r="L93" t="s">
        <v>335</v>
      </c>
      <c r="M93" t="s">
        <v>173</v>
      </c>
    </row>
    <row r="94" spans="11:15" ht="15" customHeight="1" x14ac:dyDescent="0.25">
      <c r="K94" s="18">
        <v>10</v>
      </c>
      <c r="L94" t="s">
        <v>334</v>
      </c>
      <c r="M94" t="s">
        <v>175</v>
      </c>
    </row>
    <row r="95" spans="11:15" ht="15" customHeight="1" x14ac:dyDescent="0.25">
      <c r="K95" s="18">
        <v>11</v>
      </c>
      <c r="L95" t="s">
        <v>336</v>
      </c>
      <c r="M95" t="s">
        <v>172</v>
      </c>
    </row>
    <row r="96" spans="11:15" ht="15" customHeight="1" x14ac:dyDescent="0.25">
      <c r="K96" s="18">
        <v>12</v>
      </c>
      <c r="L96" t="s">
        <v>334</v>
      </c>
      <c r="M96" t="s">
        <v>173</v>
      </c>
    </row>
    <row r="97" spans="2:13" ht="15" customHeight="1" x14ac:dyDescent="0.25">
      <c r="K97" s="18">
        <v>13</v>
      </c>
      <c r="L97" t="s">
        <v>335</v>
      </c>
      <c r="M97" t="s">
        <v>176</v>
      </c>
    </row>
    <row r="98" spans="2:13" ht="15" customHeight="1" x14ac:dyDescent="0.25">
      <c r="K98" s="18">
        <v>14</v>
      </c>
      <c r="L98" t="s">
        <v>334</v>
      </c>
      <c r="M98" t="s">
        <v>178</v>
      </c>
    </row>
    <row r="99" spans="2:13" ht="15" customHeight="1" x14ac:dyDescent="0.25">
      <c r="K99" s="18">
        <v>15</v>
      </c>
      <c r="L99" t="s">
        <v>335</v>
      </c>
      <c r="M99" t="s">
        <v>179</v>
      </c>
    </row>
    <row r="100" spans="2:13" ht="15" customHeight="1" x14ac:dyDescent="0.25">
      <c r="K100" s="18">
        <v>16</v>
      </c>
      <c r="L100" t="s">
        <v>334</v>
      </c>
      <c r="M100" t="s">
        <v>175</v>
      </c>
    </row>
    <row r="101" spans="2:13" ht="15" customHeight="1" x14ac:dyDescent="0.25">
      <c r="K101" s="18">
        <v>17</v>
      </c>
      <c r="L101" t="s">
        <v>335</v>
      </c>
      <c r="M101" t="s">
        <v>177</v>
      </c>
    </row>
    <row r="102" spans="2:13" ht="15" customHeight="1" x14ac:dyDescent="0.25">
      <c r="K102" s="18">
        <v>18</v>
      </c>
      <c r="L102" t="s">
        <v>335</v>
      </c>
      <c r="M102" t="s">
        <v>178</v>
      </c>
    </row>
    <row r="103" spans="2:13" ht="15" customHeight="1" x14ac:dyDescent="0.25">
      <c r="K103" s="18">
        <v>19</v>
      </c>
      <c r="L103" t="s">
        <v>335</v>
      </c>
      <c r="M103" t="s">
        <v>178</v>
      </c>
    </row>
    <row r="104" spans="2:13" ht="15" customHeight="1" x14ac:dyDescent="0.25">
      <c r="K104" s="18">
        <v>20</v>
      </c>
      <c r="L104" t="s">
        <v>336</v>
      </c>
      <c r="M104" t="s">
        <v>177</v>
      </c>
    </row>
    <row r="105" spans="2:13" ht="15" customHeight="1" x14ac:dyDescent="0.25">
      <c r="K105" s="18">
        <v>21</v>
      </c>
      <c r="L105" t="s">
        <v>334</v>
      </c>
      <c r="M105" t="s">
        <v>172</v>
      </c>
    </row>
    <row r="106" spans="2:13" ht="15" customHeight="1" x14ac:dyDescent="0.25">
      <c r="K106" s="18">
        <v>22</v>
      </c>
      <c r="L106" t="s">
        <v>334</v>
      </c>
      <c r="M106" t="s">
        <v>173</v>
      </c>
    </row>
    <row r="107" spans="2:13" ht="15" customHeight="1" x14ac:dyDescent="0.25">
      <c r="K107" s="18">
        <v>23</v>
      </c>
      <c r="L107" t="s">
        <v>334</v>
      </c>
      <c r="M107" t="s">
        <v>172</v>
      </c>
    </row>
    <row r="108" spans="2:13" ht="15" customHeight="1" x14ac:dyDescent="0.25">
      <c r="K108" s="18">
        <v>24</v>
      </c>
      <c r="L108" t="s">
        <v>334</v>
      </c>
      <c r="M108" t="s">
        <v>172</v>
      </c>
    </row>
    <row r="109" spans="2:13" ht="15" customHeight="1" x14ac:dyDescent="0.25">
      <c r="B109" s="32"/>
      <c r="K109" s="18">
        <v>25</v>
      </c>
      <c r="L109" t="s">
        <v>334</v>
      </c>
      <c r="M109" t="s">
        <v>179</v>
      </c>
    </row>
  </sheetData>
  <hyperlinks>
    <hyperlink ref="I1" location="'List of Topics'!A1" display="Return to List of Topics shee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W70"/>
  <sheetViews>
    <sheetView showGridLines="0" showRowColHeaders="0" workbookViewId="0">
      <selection activeCell="I1" sqref="I1"/>
    </sheetView>
  </sheetViews>
  <sheetFormatPr defaultRowHeight="15" customHeight="1" x14ac:dyDescent="0.25"/>
  <cols>
    <col min="1" max="1" width="3.5703125" customWidth="1"/>
    <col min="11" max="11" width="9.140625" customWidth="1"/>
  </cols>
  <sheetData>
    <row r="1" spans="1:23" ht="15" customHeight="1" x14ac:dyDescent="0.25">
      <c r="A1" s="74" t="str">
        <f ca="1">"© S. Christian Albright, 2011-" &amp; YEAR(TODAY()) &amp; ", All Rights Reserved"</f>
        <v>© S. Christian Albright, 2011-2017, All Rights Reserved</v>
      </c>
      <c r="I1" s="1" t="s">
        <v>506</v>
      </c>
    </row>
    <row r="3" spans="1:23" ht="15" customHeight="1" x14ac:dyDescent="0.25">
      <c r="K3" s="32" t="s">
        <v>663</v>
      </c>
      <c r="L3" s="11"/>
    </row>
    <row r="4" spans="1:23" ht="15" customHeight="1" x14ac:dyDescent="0.25">
      <c r="K4" s="11"/>
      <c r="L4" s="11"/>
    </row>
    <row r="5" spans="1:23" ht="15" customHeight="1" x14ac:dyDescent="0.25">
      <c r="K5" s="11"/>
      <c r="L5" s="47"/>
    </row>
    <row r="6" spans="1:23" ht="15" customHeight="1" x14ac:dyDescent="0.25">
      <c r="K6" s="11"/>
      <c r="L6" s="48"/>
    </row>
    <row r="8" spans="1:23" ht="15" customHeight="1" x14ac:dyDescent="0.25">
      <c r="W8" s="22"/>
    </row>
    <row r="26" spans="3:12" ht="15" customHeight="1" x14ac:dyDescent="0.25">
      <c r="K26" s="11"/>
      <c r="L26" s="11"/>
    </row>
    <row r="28" spans="3:12" ht="15" customHeight="1" x14ac:dyDescent="0.25">
      <c r="K28" s="32"/>
    </row>
    <row r="29" spans="3:12" ht="15" customHeight="1" x14ac:dyDescent="0.25">
      <c r="C29" s="49"/>
    </row>
    <row r="30" spans="3:12" ht="15" customHeight="1" x14ac:dyDescent="0.25">
      <c r="C30" s="49"/>
    </row>
    <row r="31" spans="3:12" ht="15" customHeight="1" x14ac:dyDescent="0.25">
      <c r="C31" s="49"/>
    </row>
    <row r="32" spans="3:12" ht="15" customHeight="1" x14ac:dyDescent="0.25">
      <c r="C32" s="49"/>
    </row>
    <row r="33" spans="2:11" ht="15" customHeight="1" x14ac:dyDescent="0.25">
      <c r="C33" s="49"/>
    </row>
    <row r="34" spans="2:11" ht="15" customHeight="1" x14ac:dyDescent="0.25">
      <c r="C34" s="49"/>
    </row>
    <row r="36" spans="2:11" ht="15" customHeight="1" x14ac:dyDescent="0.25">
      <c r="B36" s="32" t="s">
        <v>664</v>
      </c>
      <c r="K36" s="32" t="s">
        <v>665</v>
      </c>
    </row>
    <row r="60" spans="2:2" ht="15" customHeight="1" x14ac:dyDescent="0.25">
      <c r="B60" s="32"/>
    </row>
    <row r="62" spans="2:2" ht="15" customHeight="1" x14ac:dyDescent="0.25">
      <c r="B62" s="133"/>
    </row>
    <row r="70" spans="2:2" ht="15" customHeight="1" x14ac:dyDescent="0.25">
      <c r="B70" s="133"/>
    </row>
  </sheetData>
  <hyperlinks>
    <hyperlink ref="I1" location="'List of Topics'!A1" display="Return to List of Topics sheet"/>
  </hyperlinks>
  <pageMargins left="0.7" right="0.7" top="0.75" bottom="0.75" header="0.3" footer="0.3"/>
  <pageSetup scale="5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H50"/>
  <sheetViews>
    <sheetView workbookViewId="0">
      <selection activeCell="I1" sqref="I1"/>
    </sheetView>
  </sheetViews>
  <sheetFormatPr defaultRowHeight="15" customHeight="1" x14ac:dyDescent="0.25"/>
  <cols>
    <col min="1" max="1" width="3.5703125" customWidth="1"/>
    <col min="11" max="11" width="14.5703125" customWidth="1"/>
    <col min="24" max="28" width="9.140625" style="73"/>
    <col min="29" max="29" width="14.5703125" customWidth="1"/>
  </cols>
  <sheetData>
    <row r="1" spans="1:9" ht="15" customHeight="1" x14ac:dyDescent="0.25">
      <c r="A1" s="74" t="str">
        <f ca="1">"© S. Christian Albright, 2011-" &amp; YEAR(TODAY()) &amp; ", All Rights Reserved"</f>
        <v>© S. Christian Albright, 2011-2017, All Rights Reserved</v>
      </c>
      <c r="I1" s="1" t="s">
        <v>506</v>
      </c>
    </row>
    <row r="30" spans="11:30" ht="15" customHeight="1" x14ac:dyDescent="0.25">
      <c r="K30" t="s">
        <v>8</v>
      </c>
      <c r="L30" s="5">
        <v>50</v>
      </c>
      <c r="AC30" t="s">
        <v>8</v>
      </c>
      <c r="AD30" s="5">
        <v>50</v>
      </c>
    </row>
    <row r="31" spans="11:30" ht="15" customHeight="1" x14ac:dyDescent="0.25">
      <c r="K31" t="s">
        <v>9</v>
      </c>
      <c r="L31" s="5">
        <v>2</v>
      </c>
      <c r="AC31" t="s">
        <v>9</v>
      </c>
      <c r="AD31" s="5">
        <v>2</v>
      </c>
    </row>
    <row r="33" spans="3:34" ht="15" customHeight="1" x14ac:dyDescent="0.25">
      <c r="K33" t="s">
        <v>10</v>
      </c>
      <c r="L33" s="6" t="s">
        <v>0</v>
      </c>
      <c r="M33" s="6" t="s">
        <v>1</v>
      </c>
      <c r="N33" s="6" t="s">
        <v>2</v>
      </c>
      <c r="O33" s="6" t="s">
        <v>3</v>
      </c>
      <c r="AC33" t="s">
        <v>10</v>
      </c>
      <c r="AD33" s="6" t="s">
        <v>0</v>
      </c>
      <c r="AE33" s="6" t="s">
        <v>1</v>
      </c>
      <c r="AF33" s="6" t="s">
        <v>2</v>
      </c>
      <c r="AG33" s="6" t="s">
        <v>3</v>
      </c>
    </row>
    <row r="34" spans="3:34" ht="15" customHeight="1" x14ac:dyDescent="0.25">
      <c r="K34" t="s">
        <v>11</v>
      </c>
      <c r="L34">
        <v>224</v>
      </c>
      <c r="M34">
        <v>194</v>
      </c>
      <c r="N34">
        <v>228</v>
      </c>
      <c r="O34">
        <v>258</v>
      </c>
      <c r="AC34" t="s">
        <v>11</v>
      </c>
      <c r="AD34">
        <v>224</v>
      </c>
      <c r="AE34">
        <v>194</v>
      </c>
      <c r="AF34">
        <v>228</v>
      </c>
      <c r="AG34">
        <v>258</v>
      </c>
    </row>
    <row r="35" spans="3:34" ht="15" customHeight="1" x14ac:dyDescent="0.25">
      <c r="K35" t="s">
        <v>12</v>
      </c>
      <c r="L35" s="136"/>
      <c r="M35" s="136"/>
      <c r="N35" s="136"/>
      <c r="O35" s="136"/>
      <c r="AC35" t="s">
        <v>12</v>
      </c>
      <c r="AD35" s="5">
        <f>$AD$30+$AD$31*AD34</f>
        <v>498</v>
      </c>
      <c r="AE35" s="5">
        <f>$AD$30+$AD$31*AE34</f>
        <v>438</v>
      </c>
      <c r="AF35" s="5">
        <f>$AD$30+$AD$31*AF34</f>
        <v>506</v>
      </c>
      <c r="AG35" s="5">
        <f>$AD$30+$AD$31*AG34</f>
        <v>566</v>
      </c>
    </row>
    <row r="36" spans="3:34" ht="15" customHeight="1" x14ac:dyDescent="0.25">
      <c r="C36" s="49"/>
    </row>
    <row r="37" spans="3:34" ht="15" customHeight="1" x14ac:dyDescent="0.25">
      <c r="K37" t="s">
        <v>13</v>
      </c>
    </row>
    <row r="39" spans="3:34" ht="15" customHeight="1" x14ac:dyDescent="0.25">
      <c r="M39" t="s">
        <v>14</v>
      </c>
      <c r="AE39" t="s">
        <v>14</v>
      </c>
    </row>
    <row r="40" spans="3:34" ht="15" customHeight="1" thickBot="1" x14ac:dyDescent="0.3">
      <c r="M40">
        <v>50</v>
      </c>
      <c r="N40">
        <v>100</v>
      </c>
      <c r="O40">
        <v>150</v>
      </c>
      <c r="P40">
        <v>200</v>
      </c>
      <c r="AE40">
        <v>50</v>
      </c>
      <c r="AF40">
        <v>100</v>
      </c>
      <c r="AG40">
        <v>150</v>
      </c>
      <c r="AH40">
        <v>200</v>
      </c>
    </row>
    <row r="41" spans="3:34" ht="15" customHeight="1" x14ac:dyDescent="0.25">
      <c r="K41" t="s">
        <v>15</v>
      </c>
      <c r="L41" s="2">
        <v>3.25</v>
      </c>
      <c r="M41" s="137"/>
      <c r="N41" s="137"/>
      <c r="O41" s="137"/>
      <c r="P41" s="137"/>
      <c r="Q41" s="3"/>
      <c r="R41" s="3"/>
      <c r="S41" s="3"/>
      <c r="T41" s="3"/>
      <c r="U41" s="3"/>
      <c r="V41" s="3"/>
      <c r="W41" s="3"/>
      <c r="AC41" t="s">
        <v>15</v>
      </c>
      <c r="AD41" s="2">
        <v>3.25</v>
      </c>
      <c r="AE41" s="138">
        <f t="shared" ref="AE41:AH45" si="0">$AD41*AE$40</f>
        <v>162.5</v>
      </c>
      <c r="AF41" s="139">
        <f t="shared" si="0"/>
        <v>325</v>
      </c>
      <c r="AG41" s="139">
        <f t="shared" si="0"/>
        <v>487.5</v>
      </c>
      <c r="AH41" s="140">
        <f t="shared" si="0"/>
        <v>650</v>
      </c>
    </row>
    <row r="42" spans="3:34" ht="15" customHeight="1" x14ac:dyDescent="0.25">
      <c r="L42" s="2">
        <v>3.5</v>
      </c>
      <c r="M42" s="137"/>
      <c r="N42" s="137"/>
      <c r="O42" s="137"/>
      <c r="P42" s="137"/>
      <c r="Q42" s="3"/>
      <c r="R42" s="3"/>
      <c r="S42" s="3"/>
      <c r="T42" s="3"/>
      <c r="U42" s="3"/>
      <c r="V42" s="3"/>
      <c r="W42" s="3"/>
      <c r="AD42" s="2">
        <v>3.5</v>
      </c>
      <c r="AE42" s="141">
        <f t="shared" si="0"/>
        <v>175</v>
      </c>
      <c r="AF42" s="3">
        <f t="shared" si="0"/>
        <v>350</v>
      </c>
      <c r="AG42" s="3">
        <f t="shared" si="0"/>
        <v>525</v>
      </c>
      <c r="AH42" s="142">
        <f t="shared" si="0"/>
        <v>700</v>
      </c>
    </row>
    <row r="43" spans="3:34" ht="15" customHeight="1" x14ac:dyDescent="0.25">
      <c r="L43" s="2">
        <v>3.75</v>
      </c>
      <c r="M43" s="137"/>
      <c r="N43" s="137"/>
      <c r="O43" s="137"/>
      <c r="P43" s="137"/>
      <c r="Q43" s="3"/>
      <c r="R43" s="3"/>
      <c r="S43" s="3"/>
      <c r="T43" s="3"/>
      <c r="U43" s="3"/>
      <c r="V43" s="3"/>
      <c r="W43" s="3"/>
      <c r="AD43" s="2">
        <v>3.75</v>
      </c>
      <c r="AE43" s="141">
        <f t="shared" si="0"/>
        <v>187.5</v>
      </c>
      <c r="AF43" s="3">
        <f t="shared" si="0"/>
        <v>375</v>
      </c>
      <c r="AG43" s="3">
        <f t="shared" si="0"/>
        <v>562.5</v>
      </c>
      <c r="AH43" s="142">
        <f t="shared" si="0"/>
        <v>750</v>
      </c>
    </row>
    <row r="44" spans="3:34" ht="15" customHeight="1" x14ac:dyDescent="0.25">
      <c r="L44" s="2">
        <v>4</v>
      </c>
      <c r="M44" s="137"/>
      <c r="N44" s="137"/>
      <c r="O44" s="137"/>
      <c r="P44" s="137"/>
      <c r="Q44" s="3"/>
      <c r="R44" s="3"/>
      <c r="S44" s="3"/>
      <c r="T44" s="3"/>
      <c r="U44" s="3"/>
      <c r="V44" s="3"/>
      <c r="W44" s="3"/>
      <c r="AD44" s="2">
        <v>4</v>
      </c>
      <c r="AE44" s="141">
        <f t="shared" si="0"/>
        <v>200</v>
      </c>
      <c r="AF44" s="3">
        <f t="shared" si="0"/>
        <v>400</v>
      </c>
      <c r="AG44" s="3">
        <f t="shared" si="0"/>
        <v>600</v>
      </c>
      <c r="AH44" s="142">
        <f t="shared" si="0"/>
        <v>800</v>
      </c>
    </row>
    <row r="45" spans="3:34" ht="15" customHeight="1" thickBot="1" x14ac:dyDescent="0.3">
      <c r="L45" s="2">
        <v>4.25</v>
      </c>
      <c r="M45" s="137"/>
      <c r="N45" s="137"/>
      <c r="O45" s="137"/>
      <c r="P45" s="137"/>
      <c r="Q45" s="3"/>
      <c r="R45" s="3"/>
      <c r="S45" s="3"/>
      <c r="T45" s="3"/>
      <c r="U45" s="3"/>
      <c r="V45" s="3"/>
      <c r="W45" s="3"/>
      <c r="AD45" s="2">
        <v>4.25</v>
      </c>
      <c r="AE45" s="143">
        <f t="shared" si="0"/>
        <v>212.5</v>
      </c>
      <c r="AF45" s="144">
        <f t="shared" si="0"/>
        <v>425</v>
      </c>
      <c r="AG45" s="144">
        <f t="shared" si="0"/>
        <v>637.5</v>
      </c>
      <c r="AH45" s="145">
        <f t="shared" si="0"/>
        <v>850</v>
      </c>
    </row>
    <row r="50" spans="2:2" ht="15" customHeight="1" x14ac:dyDescent="0.25">
      <c r="B50" s="32"/>
    </row>
  </sheetData>
  <hyperlinks>
    <hyperlink ref="I1" location="'List of Topics'!A1" display="Return to List of Topics sheet"/>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K52"/>
  <sheetViews>
    <sheetView showGridLines="0" showRowColHeaders="0" workbookViewId="0">
      <selection activeCell="I1" sqref="I1"/>
    </sheetView>
  </sheetViews>
  <sheetFormatPr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666</v>
      </c>
    </row>
    <row r="52" spans="2:2" ht="15" customHeight="1" x14ac:dyDescent="0.25">
      <c r="B52" s="32"/>
    </row>
  </sheetData>
  <hyperlinks>
    <hyperlink ref="I1" location="'List of Topics'!A1" display="Return to List of Topics sheet"/>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I29"/>
  <sheetViews>
    <sheetView showGridLines="0" showRowColHeaders="0" workbookViewId="0"/>
  </sheetViews>
  <sheetFormatPr defaultRowHeight="15" customHeight="1" x14ac:dyDescent="0.25"/>
  <cols>
    <col min="1" max="1" width="3.5703125" customWidth="1"/>
  </cols>
  <sheetData>
    <row r="1" spans="1:9" ht="15" customHeight="1" x14ac:dyDescent="0.25">
      <c r="A1" s="74" t="str">
        <f ca="1">"© S. Christian Albright, 2011-" &amp; YEAR(TODAY()) &amp; ", All Rights Reserved"</f>
        <v>© S. Christian Albright, 2011-2017, All Rights Reserved</v>
      </c>
      <c r="I1" s="1" t="s">
        <v>506</v>
      </c>
    </row>
    <row r="18" spans="2:3" ht="15" customHeight="1" x14ac:dyDescent="0.25">
      <c r="B18" s="32"/>
    </row>
    <row r="29" spans="2:3" ht="15" customHeight="1" x14ac:dyDescent="0.25">
      <c r="C29" s="49"/>
    </row>
  </sheetData>
  <hyperlinks>
    <hyperlink ref="I1" location="'List of Topics'!A1" display="Return to List of Topics sheet"/>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36"/>
  <sheetViews>
    <sheetView workbookViewId="0">
      <selection activeCell="I1" sqref="I1"/>
    </sheetView>
  </sheetViews>
  <sheetFormatPr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667</v>
      </c>
    </row>
    <row r="9" spans="1:11" ht="15" customHeight="1" x14ac:dyDescent="0.25">
      <c r="K9" s="32" t="s">
        <v>668</v>
      </c>
    </row>
    <row r="18" spans="11:15" ht="15" customHeight="1" thickBot="1" x14ac:dyDescent="0.3"/>
    <row r="19" spans="11:15" ht="15" customHeight="1" x14ac:dyDescent="0.25">
      <c r="K19" s="15">
        <v>51</v>
      </c>
      <c r="L19" s="16">
        <v>94</v>
      </c>
      <c r="M19" s="16">
        <v>15</v>
      </c>
      <c r="N19" s="16">
        <v>7</v>
      </c>
      <c r="O19" s="104"/>
    </row>
    <row r="20" spans="11:15" ht="15" customHeight="1" x14ac:dyDescent="0.25">
      <c r="K20" s="17">
        <v>37</v>
      </c>
      <c r="L20" s="11">
        <v>6</v>
      </c>
      <c r="M20" s="11">
        <v>2</v>
      </c>
      <c r="N20" s="11">
        <v>41</v>
      </c>
      <c r="O20" s="104"/>
    </row>
    <row r="21" spans="11:15" ht="15" customHeight="1" x14ac:dyDescent="0.25">
      <c r="K21" s="17">
        <v>13</v>
      </c>
      <c r="L21" s="11">
        <v>83</v>
      </c>
      <c r="M21" s="11">
        <v>29</v>
      </c>
      <c r="N21" s="11">
        <v>88</v>
      </c>
      <c r="O21" s="104"/>
    </row>
    <row r="22" spans="11:15" ht="15" customHeight="1" x14ac:dyDescent="0.25">
      <c r="K22" s="17">
        <v>73</v>
      </c>
      <c r="L22" s="11">
        <v>64</v>
      </c>
      <c r="M22" s="11">
        <v>46</v>
      </c>
      <c r="N22" s="11">
        <v>32</v>
      </c>
      <c r="O22" s="104"/>
    </row>
    <row r="23" spans="11:15" ht="15" customHeight="1" x14ac:dyDescent="0.25">
      <c r="K23" s="17">
        <v>38</v>
      </c>
      <c r="L23" s="11">
        <v>11</v>
      </c>
      <c r="M23" s="11">
        <v>3</v>
      </c>
      <c r="N23" s="11">
        <v>80</v>
      </c>
      <c r="O23" s="104"/>
    </row>
    <row r="24" spans="11:15" ht="15" customHeight="1" x14ac:dyDescent="0.25">
      <c r="K24" s="104"/>
      <c r="L24" s="104"/>
      <c r="M24" s="104"/>
      <c r="N24" s="104"/>
      <c r="O24" s="146"/>
    </row>
    <row r="28" spans="11:15" ht="15" customHeight="1" x14ac:dyDescent="0.25">
      <c r="K28" s="32" t="s">
        <v>669</v>
      </c>
    </row>
    <row r="33" spans="2:3" ht="15" customHeight="1" x14ac:dyDescent="0.25">
      <c r="C33" s="49"/>
    </row>
    <row r="36" spans="2:3" ht="15" customHeight="1" x14ac:dyDescent="0.25">
      <c r="B36" s="32"/>
    </row>
  </sheetData>
  <hyperlinks>
    <hyperlink ref="I1" location="'List of Topics'!A1" display="Return to List of Topics sheet"/>
  </hyperlink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S166"/>
  <sheetViews>
    <sheetView workbookViewId="0">
      <selection activeCell="I1" sqref="I1"/>
    </sheetView>
  </sheetViews>
  <sheetFormatPr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670</v>
      </c>
    </row>
    <row r="27" spans="11:11" ht="15" customHeight="1" x14ac:dyDescent="0.25">
      <c r="K27" s="32" t="s">
        <v>671</v>
      </c>
    </row>
    <row r="35" spans="3:15" ht="15" customHeight="1" x14ac:dyDescent="0.25">
      <c r="C35" s="49"/>
      <c r="K35" s="104">
        <v>71</v>
      </c>
      <c r="L35" s="104">
        <v>31</v>
      </c>
      <c r="M35" s="104">
        <v>9</v>
      </c>
      <c r="N35" s="104">
        <v>69</v>
      </c>
      <c r="O35" s="104">
        <v>5</v>
      </c>
    </row>
    <row r="36" spans="3:15" ht="15" customHeight="1" x14ac:dyDescent="0.25">
      <c r="K36" s="104">
        <v>15</v>
      </c>
      <c r="L36" s="104">
        <v>74</v>
      </c>
      <c r="M36" s="104">
        <v>46</v>
      </c>
      <c r="N36" s="104">
        <v>84</v>
      </c>
      <c r="O36" s="104">
        <v>27</v>
      </c>
    </row>
    <row r="37" spans="3:15" ht="15" customHeight="1" x14ac:dyDescent="0.25">
      <c r="K37" s="104">
        <v>14</v>
      </c>
      <c r="L37" s="104">
        <v>49</v>
      </c>
      <c r="M37" s="104">
        <v>25</v>
      </c>
      <c r="N37" s="104">
        <v>38</v>
      </c>
      <c r="O37" s="104">
        <v>83</v>
      </c>
    </row>
    <row r="38" spans="3:15" ht="15" customHeight="1" x14ac:dyDescent="0.25">
      <c r="K38" s="104">
        <v>40</v>
      </c>
      <c r="L38" s="104">
        <v>43</v>
      </c>
      <c r="M38" s="104">
        <v>20</v>
      </c>
      <c r="N38" s="104">
        <v>75</v>
      </c>
      <c r="O38" s="104">
        <v>83</v>
      </c>
    </row>
    <row r="39" spans="3:15" ht="15" customHeight="1" x14ac:dyDescent="0.25">
      <c r="K39" s="104">
        <v>28</v>
      </c>
      <c r="L39" s="104">
        <v>72</v>
      </c>
      <c r="M39" s="104">
        <v>30</v>
      </c>
      <c r="N39" s="104">
        <v>92</v>
      </c>
      <c r="O39" s="104">
        <v>75</v>
      </c>
    </row>
    <row r="40" spans="3:15" ht="15" customHeight="1" x14ac:dyDescent="0.25">
      <c r="K40" s="104">
        <v>41</v>
      </c>
      <c r="L40" s="104">
        <v>56</v>
      </c>
      <c r="M40" s="104">
        <v>90</v>
      </c>
      <c r="N40" s="104">
        <v>89</v>
      </c>
      <c r="O40" s="104">
        <v>73</v>
      </c>
    </row>
    <row r="41" spans="3:15" ht="15" customHeight="1" x14ac:dyDescent="0.25">
      <c r="K41" s="104">
        <v>28</v>
      </c>
      <c r="L41" s="104">
        <v>81</v>
      </c>
      <c r="M41" s="104">
        <v>43</v>
      </c>
      <c r="N41" s="104">
        <v>81</v>
      </c>
      <c r="O41" s="104">
        <v>61</v>
      </c>
    </row>
    <row r="46" spans="3:15" ht="15" customHeight="1" x14ac:dyDescent="0.25">
      <c r="K46" s="32" t="s">
        <v>672</v>
      </c>
    </row>
    <row r="65" spans="11:19" ht="15" customHeight="1" x14ac:dyDescent="0.25">
      <c r="K65" s="32" t="s">
        <v>673</v>
      </c>
    </row>
    <row r="66" spans="11:19" ht="15" customHeight="1" x14ac:dyDescent="0.25">
      <c r="P66" t="s">
        <v>10</v>
      </c>
      <c r="Q66" s="6" t="s">
        <v>24</v>
      </c>
      <c r="R66" s="6" t="s">
        <v>25</v>
      </c>
      <c r="S66" s="6" t="s">
        <v>18</v>
      </c>
    </row>
    <row r="67" spans="11:19" ht="15" customHeight="1" x14ac:dyDescent="0.25">
      <c r="P67" s="77" t="s">
        <v>0</v>
      </c>
      <c r="Q67" s="75">
        <v>100</v>
      </c>
      <c r="R67" s="79">
        <v>1.25</v>
      </c>
      <c r="S67" s="80">
        <f t="shared" ref="S67:S72" si="0">Q67*R67</f>
        <v>125</v>
      </c>
    </row>
    <row r="68" spans="11:19" ht="15" customHeight="1" x14ac:dyDescent="0.25">
      <c r="P68" s="77" t="s">
        <v>1</v>
      </c>
      <c r="Q68" s="75">
        <v>150</v>
      </c>
      <c r="R68" s="79">
        <v>1.25</v>
      </c>
      <c r="S68" s="80">
        <f t="shared" si="0"/>
        <v>187.5</v>
      </c>
    </row>
    <row r="69" spans="11:19" ht="15" customHeight="1" x14ac:dyDescent="0.25">
      <c r="P69" s="77" t="s">
        <v>2</v>
      </c>
      <c r="Q69" s="75">
        <v>200</v>
      </c>
      <c r="R69" s="79">
        <v>1.4</v>
      </c>
      <c r="S69" s="80">
        <f t="shared" si="0"/>
        <v>280</v>
      </c>
    </row>
    <row r="70" spans="11:19" ht="15" customHeight="1" x14ac:dyDescent="0.25">
      <c r="P70" s="77" t="s">
        <v>3</v>
      </c>
      <c r="Q70" s="75">
        <v>230</v>
      </c>
      <c r="R70" s="79">
        <v>1.4</v>
      </c>
      <c r="S70" s="80">
        <f t="shared" si="0"/>
        <v>322</v>
      </c>
    </row>
    <row r="71" spans="11:19" ht="15" customHeight="1" x14ac:dyDescent="0.25">
      <c r="P71" s="77" t="s">
        <v>4</v>
      </c>
      <c r="Q71" s="75">
        <v>200</v>
      </c>
      <c r="R71" s="79">
        <v>1.5</v>
      </c>
      <c r="S71" s="80">
        <f t="shared" si="0"/>
        <v>300</v>
      </c>
    </row>
    <row r="72" spans="11:19" ht="15" customHeight="1" x14ac:dyDescent="0.25">
      <c r="P72" s="77" t="s">
        <v>5</v>
      </c>
      <c r="Q72" s="75">
        <v>300</v>
      </c>
      <c r="R72" s="79">
        <v>1.5</v>
      </c>
      <c r="S72" s="80">
        <f t="shared" si="0"/>
        <v>450</v>
      </c>
    </row>
    <row r="73" spans="11:19" ht="15" customHeight="1" x14ac:dyDescent="0.25">
      <c r="P73" t="s">
        <v>26</v>
      </c>
      <c r="Q73" s="78">
        <f>SUM(Q67:Q72)</f>
        <v>1180</v>
      </c>
      <c r="S73" s="147">
        <f>SUM(S67:S72)</f>
        <v>1664.5</v>
      </c>
    </row>
    <row r="83" spans="11:11" ht="15" customHeight="1" x14ac:dyDescent="0.25">
      <c r="K83" s="32" t="s">
        <v>674</v>
      </c>
    </row>
    <row r="107" spans="11:15" ht="15" customHeight="1" x14ac:dyDescent="0.25">
      <c r="K107" s="32" t="s">
        <v>675</v>
      </c>
      <c r="O107" s="32" t="s">
        <v>471</v>
      </c>
    </row>
    <row r="108" spans="11:15" ht="15" customHeight="1" x14ac:dyDescent="0.25">
      <c r="O108" s="104"/>
    </row>
    <row r="122" spans="11:11" ht="15" customHeight="1" x14ac:dyDescent="0.25">
      <c r="K122" s="32"/>
    </row>
    <row r="166" spans="2:2" ht="15" customHeight="1" x14ac:dyDescent="0.25">
      <c r="B166" s="32"/>
    </row>
  </sheetData>
  <hyperlinks>
    <hyperlink ref="I1" location="'List of Topics'!A1" display="Return to List of Topics sheet"/>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102"/>
  <sheetViews>
    <sheetView workbookViewId="0">
      <selection activeCell="I1" sqref="I1"/>
    </sheetView>
  </sheetViews>
  <sheetFormatPr defaultRowHeight="15" customHeight="1" x14ac:dyDescent="0.25"/>
  <cols>
    <col min="1" max="1" width="3.5703125" customWidth="1"/>
    <col min="11" max="11" width="38.42578125" customWidth="1"/>
    <col min="12" max="12" width="12"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K3" s="32" t="s">
        <v>676</v>
      </c>
      <c r="M3" s="35"/>
      <c r="N3" s="11"/>
      <c r="O3" s="11"/>
    </row>
    <row r="4" spans="1:15" ht="15" customHeight="1" x14ac:dyDescent="0.25">
      <c r="M4" s="39"/>
      <c r="N4" s="11"/>
      <c r="O4" s="11"/>
    </row>
    <row r="5" spans="1:15" ht="15" customHeight="1" x14ac:dyDescent="0.25">
      <c r="M5" s="39"/>
      <c r="N5" s="11"/>
      <c r="O5" s="11"/>
    </row>
    <row r="6" spans="1:15" ht="15" customHeight="1" x14ac:dyDescent="0.25">
      <c r="M6" s="39"/>
      <c r="N6" s="11"/>
      <c r="O6" s="11"/>
    </row>
    <row r="7" spans="1:15" ht="15" customHeight="1" x14ac:dyDescent="0.25">
      <c r="M7" s="39"/>
      <c r="N7" s="11"/>
      <c r="O7" s="11"/>
    </row>
    <row r="8" spans="1:15" ht="15" customHeight="1" x14ac:dyDescent="0.25">
      <c r="M8" s="39"/>
      <c r="N8" s="11"/>
      <c r="O8" s="11"/>
    </row>
    <row r="9" spans="1:15" ht="15" customHeight="1" x14ac:dyDescent="0.25">
      <c r="M9" s="39"/>
      <c r="N9" s="11"/>
      <c r="O9" s="11"/>
    </row>
    <row r="10" spans="1:15" ht="15" customHeight="1" x14ac:dyDescent="0.25">
      <c r="M10" s="39"/>
    </row>
    <row r="11" spans="1:15" ht="15" customHeight="1" x14ac:dyDescent="0.25">
      <c r="M11" s="39"/>
    </row>
    <row r="12" spans="1:15" ht="15" customHeight="1" x14ac:dyDescent="0.25">
      <c r="M12" s="39"/>
    </row>
    <row r="13" spans="1:15" ht="15" customHeight="1" x14ac:dyDescent="0.25">
      <c r="K13" s="32" t="s">
        <v>677</v>
      </c>
      <c r="M13" s="39"/>
    </row>
    <row r="14" spans="1:15" ht="15" customHeight="1" x14ac:dyDescent="0.25">
      <c r="K14" t="s">
        <v>295</v>
      </c>
      <c r="L14" s="40">
        <v>0.1</v>
      </c>
      <c r="M14" s="33"/>
    </row>
    <row r="15" spans="1:15" ht="15" customHeight="1" x14ac:dyDescent="0.25">
      <c r="K15" t="s">
        <v>296</v>
      </c>
      <c r="L15" s="40">
        <v>0.15</v>
      </c>
    </row>
    <row r="16" spans="1:15" ht="15" customHeight="1" x14ac:dyDescent="0.25">
      <c r="K16" s="38" t="s">
        <v>298</v>
      </c>
      <c r="L16" s="40">
        <v>0.25</v>
      </c>
    </row>
    <row r="17" spans="3:12" ht="15" customHeight="1" x14ac:dyDescent="0.25">
      <c r="K17" s="37" t="s">
        <v>293</v>
      </c>
      <c r="L17" s="44">
        <v>100000</v>
      </c>
    </row>
    <row r="19" spans="3:12" ht="15" customHeight="1" x14ac:dyDescent="0.25">
      <c r="K19" s="37" t="s">
        <v>297</v>
      </c>
      <c r="L19" s="41">
        <v>60</v>
      </c>
    </row>
    <row r="20" spans="3:12" ht="15" customHeight="1" x14ac:dyDescent="0.25">
      <c r="K20" t="s">
        <v>299</v>
      </c>
      <c r="L20" s="30">
        <v>0.6</v>
      </c>
    </row>
    <row r="21" spans="3:12" ht="15" customHeight="1" x14ac:dyDescent="0.25">
      <c r="K21" s="37" t="s">
        <v>300</v>
      </c>
      <c r="L21" s="40">
        <f>0.6*L19</f>
        <v>36</v>
      </c>
    </row>
    <row r="22" spans="3:12" ht="15" customHeight="1" x14ac:dyDescent="0.25">
      <c r="K22" s="34"/>
      <c r="L22" s="39"/>
    </row>
    <row r="23" spans="3:12" ht="15" customHeight="1" x14ac:dyDescent="0.25">
      <c r="K23" s="39" t="s">
        <v>291</v>
      </c>
      <c r="L23" s="42">
        <v>0.03</v>
      </c>
    </row>
    <row r="24" spans="3:12" ht="15" customHeight="1" x14ac:dyDescent="0.25">
      <c r="K24" s="39" t="s">
        <v>292</v>
      </c>
      <c r="L24" s="39">
        <f>L17*L23</f>
        <v>3000</v>
      </c>
    </row>
    <row r="26" spans="3:12" ht="15" customHeight="1" x14ac:dyDescent="0.25">
      <c r="K26" s="39" t="s">
        <v>294</v>
      </c>
      <c r="L26" s="41">
        <f>L24*L19</f>
        <v>180000</v>
      </c>
    </row>
    <row r="27" spans="3:12" ht="15" customHeight="1" x14ac:dyDescent="0.25">
      <c r="K27" s="45" t="s">
        <v>290</v>
      </c>
      <c r="L27" s="41">
        <v>20000</v>
      </c>
    </row>
    <row r="28" spans="3:12" ht="15" customHeight="1" x14ac:dyDescent="0.25">
      <c r="K28" s="45" t="s">
        <v>302</v>
      </c>
      <c r="L28" s="41">
        <f>L17*L16</f>
        <v>25000</v>
      </c>
    </row>
    <row r="29" spans="3:12" ht="15" customHeight="1" x14ac:dyDescent="0.25">
      <c r="C29" s="49"/>
      <c r="K29" s="45" t="s">
        <v>301</v>
      </c>
      <c r="L29" s="41">
        <f>L24*L21</f>
        <v>108000</v>
      </c>
    </row>
    <row r="30" spans="3:12" ht="15" customHeight="1" x14ac:dyDescent="0.25">
      <c r="K30" s="45" t="s">
        <v>12</v>
      </c>
      <c r="L30" s="41">
        <f>SUM(L27:L29)</f>
        <v>153000</v>
      </c>
    </row>
    <row r="31" spans="3:12" ht="15" customHeight="1" x14ac:dyDescent="0.25">
      <c r="K31" s="39" t="s">
        <v>227</v>
      </c>
      <c r="L31" s="41">
        <f>L26-L30</f>
        <v>27000</v>
      </c>
    </row>
    <row r="66" spans="11:11" ht="15" customHeight="1" x14ac:dyDescent="0.25">
      <c r="K66" s="32" t="s">
        <v>678</v>
      </c>
    </row>
    <row r="72" spans="11:11" ht="15" customHeight="1" x14ac:dyDescent="0.25">
      <c r="K72" s="32" t="s">
        <v>679</v>
      </c>
    </row>
    <row r="83" spans="2:11" ht="15" customHeight="1" x14ac:dyDescent="0.25">
      <c r="K83" s="32" t="s">
        <v>680</v>
      </c>
    </row>
    <row r="96" spans="2:11" ht="15" customHeight="1" x14ac:dyDescent="0.25">
      <c r="B96" s="32"/>
    </row>
    <row r="99" spans="2:2" ht="15" customHeight="1" x14ac:dyDescent="0.25">
      <c r="B99" s="117"/>
    </row>
    <row r="100" spans="2:2" ht="15" customHeight="1" x14ac:dyDescent="0.25">
      <c r="B100" s="117"/>
    </row>
    <row r="101" spans="2:2" ht="15" customHeight="1" x14ac:dyDescent="0.25">
      <c r="B101" s="117"/>
    </row>
    <row r="102" spans="2:2" ht="15" customHeight="1" x14ac:dyDescent="0.25">
      <c r="B102" s="117"/>
    </row>
  </sheetData>
  <hyperlinks>
    <hyperlink ref="I1" location="'List of Topics'!A1" display="Return to List of Topics sheet"/>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K34"/>
  <sheetViews>
    <sheetView showGridLines="0" showRowColHeaders="0" workbookViewId="0">
      <selection activeCell="I1" sqref="I1"/>
    </sheetView>
  </sheetViews>
  <sheetFormatPr defaultRowHeight="15" customHeight="1" x14ac:dyDescent="0.25"/>
  <cols>
    <col min="1" max="1" width="3.5703125" customWidth="1"/>
    <col min="11" max="11" width="9.140625" customWidth="1"/>
    <col min="12" max="12" width="11.1406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681</v>
      </c>
    </row>
    <row r="9" spans="1:11" ht="15" customHeight="1" x14ac:dyDescent="0.25">
      <c r="K9" s="32" t="s">
        <v>682</v>
      </c>
    </row>
    <row r="16" spans="1:11" ht="15" customHeight="1" x14ac:dyDescent="0.25">
      <c r="K16" s="32" t="s">
        <v>683</v>
      </c>
    </row>
    <row r="32" spans="3:3" ht="15" customHeight="1" x14ac:dyDescent="0.25">
      <c r="C32" s="49"/>
    </row>
    <row r="34" spans="2:2" ht="15" customHeight="1" x14ac:dyDescent="0.25">
      <c r="B34" s="32"/>
    </row>
  </sheetData>
  <hyperlinks>
    <hyperlink ref="I1" location="'List of Topics'!A1" display="Return to List of Topics sheet"/>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W142"/>
  <sheetViews>
    <sheetView workbookViewId="0">
      <selection activeCell="I1" sqref="I1"/>
    </sheetView>
  </sheetViews>
  <sheetFormatPr defaultRowHeight="15" customHeight="1" x14ac:dyDescent="0.25"/>
  <cols>
    <col min="1" max="1" width="3.5703125" customWidth="1"/>
    <col min="4" max="4" width="10" customWidth="1"/>
    <col min="10" max="10" width="10.28515625" customWidth="1"/>
    <col min="11" max="11" width="14.140625" customWidth="1"/>
    <col min="12" max="12" width="8.85546875" bestFit="1" customWidth="1"/>
    <col min="13" max="13" width="10.85546875" customWidth="1"/>
  </cols>
  <sheetData>
    <row r="1" spans="1:12" ht="15" customHeight="1" x14ac:dyDescent="0.25">
      <c r="A1" s="74" t="str">
        <f ca="1">"© S. Christian Albright, 2011-" &amp; YEAR(TODAY()) &amp; ", All Rights Reserved"</f>
        <v>© S. Christian Albright, 2011-2017, All Rights Reserved</v>
      </c>
      <c r="I1" s="1" t="s">
        <v>506</v>
      </c>
    </row>
    <row r="3" spans="1:12" ht="15" customHeight="1" x14ac:dyDescent="0.25">
      <c r="K3" s="112" t="s">
        <v>10</v>
      </c>
      <c r="L3" s="112" t="s">
        <v>20</v>
      </c>
    </row>
    <row r="4" spans="1:12" ht="15" customHeight="1" x14ac:dyDescent="0.25">
      <c r="K4" s="113">
        <v>41275</v>
      </c>
      <c r="L4" s="148">
        <v>8627</v>
      </c>
    </row>
    <row r="5" spans="1:12" ht="15" customHeight="1" x14ac:dyDescent="0.25">
      <c r="K5" s="113">
        <v>41306</v>
      </c>
      <c r="L5" s="148">
        <v>5343</v>
      </c>
    </row>
    <row r="6" spans="1:12" ht="15" customHeight="1" x14ac:dyDescent="0.25">
      <c r="K6" s="113">
        <v>41334</v>
      </c>
      <c r="L6" s="148">
        <v>6244</v>
      </c>
    </row>
    <row r="7" spans="1:12" ht="15" customHeight="1" x14ac:dyDescent="0.25">
      <c r="K7" s="113">
        <v>41365</v>
      </c>
      <c r="L7" s="148">
        <v>9451</v>
      </c>
    </row>
    <row r="8" spans="1:12" ht="15" customHeight="1" x14ac:dyDescent="0.25">
      <c r="K8" s="113">
        <v>41395</v>
      </c>
      <c r="L8" s="148">
        <v>6698</v>
      </c>
    </row>
    <row r="9" spans="1:12" ht="15" customHeight="1" x14ac:dyDescent="0.25">
      <c r="K9" s="113">
        <v>41426</v>
      </c>
      <c r="L9" s="148">
        <v>6752</v>
      </c>
    </row>
    <row r="10" spans="1:12" ht="15" customHeight="1" x14ac:dyDescent="0.25">
      <c r="K10" s="113">
        <v>41456</v>
      </c>
      <c r="L10" s="148">
        <v>5985</v>
      </c>
    </row>
    <row r="11" spans="1:12" ht="15" customHeight="1" x14ac:dyDescent="0.25">
      <c r="K11" s="113">
        <v>41487</v>
      </c>
      <c r="L11" s="148">
        <v>5586</v>
      </c>
    </row>
    <row r="12" spans="1:12" ht="15" customHeight="1" x14ac:dyDescent="0.25">
      <c r="K12" s="113">
        <v>41518</v>
      </c>
      <c r="L12" s="148">
        <v>8476</v>
      </c>
    </row>
    <row r="13" spans="1:12" ht="15" customHeight="1" x14ac:dyDescent="0.25">
      <c r="K13" s="113">
        <v>41548</v>
      </c>
      <c r="L13" s="148">
        <v>9191</v>
      </c>
    </row>
    <row r="14" spans="1:12" ht="15" customHeight="1" x14ac:dyDescent="0.25">
      <c r="K14" s="113">
        <v>41579</v>
      </c>
      <c r="L14" s="148">
        <v>7242</v>
      </c>
    </row>
    <row r="15" spans="1:12" ht="15" customHeight="1" x14ac:dyDescent="0.25">
      <c r="K15" s="113">
        <v>41609</v>
      </c>
      <c r="L15" s="148">
        <v>8277</v>
      </c>
    </row>
    <row r="16" spans="1:12" ht="15" customHeight="1" x14ac:dyDescent="0.25">
      <c r="K16" s="81"/>
      <c r="L16" s="149"/>
    </row>
    <row r="17" spans="3:13" ht="15" customHeight="1" x14ac:dyDescent="0.25">
      <c r="K17" s="81"/>
      <c r="L17" s="149"/>
    </row>
    <row r="18" spans="3:13" ht="15" customHeight="1" x14ac:dyDescent="0.25">
      <c r="K18" s="81"/>
      <c r="L18" s="149"/>
    </row>
    <row r="21" spans="3:13" ht="15" customHeight="1" x14ac:dyDescent="0.25">
      <c r="K21" s="112" t="s">
        <v>10</v>
      </c>
      <c r="L21" s="112" t="s">
        <v>249</v>
      </c>
      <c r="M21" s="112" t="s">
        <v>250</v>
      </c>
    </row>
    <row r="22" spans="3:13" ht="15" customHeight="1" x14ac:dyDescent="0.25">
      <c r="K22" s="113">
        <v>41275</v>
      </c>
      <c r="L22" s="148">
        <v>8627</v>
      </c>
      <c r="M22" s="148">
        <v>8452</v>
      </c>
    </row>
    <row r="23" spans="3:13" ht="15" customHeight="1" x14ac:dyDescent="0.25">
      <c r="K23" s="113">
        <v>41306</v>
      </c>
      <c r="L23" s="148">
        <v>5343</v>
      </c>
      <c r="M23" s="148">
        <v>6801</v>
      </c>
    </row>
    <row r="24" spans="3:13" ht="15" customHeight="1" x14ac:dyDescent="0.25">
      <c r="K24" s="113">
        <v>41334</v>
      </c>
      <c r="L24" s="148">
        <v>6244</v>
      </c>
      <c r="M24" s="148">
        <v>5497</v>
      </c>
    </row>
    <row r="25" spans="3:13" ht="15" customHeight="1" x14ac:dyDescent="0.25">
      <c r="K25" s="113">
        <v>41365</v>
      </c>
      <c r="L25" s="148">
        <v>9451</v>
      </c>
      <c r="M25" s="148">
        <v>10329</v>
      </c>
    </row>
    <row r="26" spans="3:13" ht="15" customHeight="1" x14ac:dyDescent="0.25">
      <c r="K26" s="113">
        <v>41395</v>
      </c>
      <c r="L26" s="148">
        <v>6698</v>
      </c>
      <c r="M26" s="148">
        <v>5995</v>
      </c>
    </row>
    <row r="27" spans="3:13" ht="15" customHeight="1" x14ac:dyDescent="0.25">
      <c r="K27" s="113">
        <v>41426</v>
      </c>
      <c r="L27" s="148">
        <v>6752</v>
      </c>
      <c r="M27" s="148">
        <v>8103</v>
      </c>
    </row>
    <row r="28" spans="3:13" ht="15" customHeight="1" x14ac:dyDescent="0.25">
      <c r="K28" s="113">
        <v>41456</v>
      </c>
      <c r="L28" s="148">
        <v>5985</v>
      </c>
      <c r="M28" s="148">
        <v>6386</v>
      </c>
    </row>
    <row r="29" spans="3:13" ht="15" customHeight="1" x14ac:dyDescent="0.25">
      <c r="K29" s="113">
        <v>41487</v>
      </c>
      <c r="L29" s="148">
        <v>5586</v>
      </c>
      <c r="M29" s="148">
        <v>5047</v>
      </c>
    </row>
    <row r="30" spans="3:13" ht="15" customHeight="1" x14ac:dyDescent="0.25">
      <c r="K30" s="113">
        <v>41518</v>
      </c>
      <c r="L30" s="148">
        <v>8476</v>
      </c>
      <c r="M30" s="148">
        <v>8641</v>
      </c>
    </row>
    <row r="31" spans="3:13" ht="15" customHeight="1" x14ac:dyDescent="0.25">
      <c r="C31" s="49"/>
      <c r="K31" s="113">
        <v>41548</v>
      </c>
      <c r="L31" s="148">
        <v>9191</v>
      </c>
      <c r="M31" s="148">
        <v>10696</v>
      </c>
    </row>
    <row r="32" spans="3:13" ht="15" customHeight="1" x14ac:dyDescent="0.25">
      <c r="K32" s="113">
        <v>41579</v>
      </c>
      <c r="L32" s="148">
        <v>7242</v>
      </c>
      <c r="M32" s="148">
        <v>6914</v>
      </c>
    </row>
    <row r="33" spans="11:23" ht="15" customHeight="1" x14ac:dyDescent="0.25">
      <c r="K33" s="113">
        <v>41609</v>
      </c>
      <c r="L33" s="148">
        <v>8277</v>
      </c>
      <c r="M33" s="148">
        <v>9004</v>
      </c>
    </row>
    <row r="37" spans="11:23" ht="15" customHeight="1" x14ac:dyDescent="0.25">
      <c r="K37" s="112" t="s">
        <v>10</v>
      </c>
      <c r="L37" s="113">
        <v>41275</v>
      </c>
      <c r="M37" s="113">
        <v>41306</v>
      </c>
      <c r="N37" s="113">
        <v>41334</v>
      </c>
      <c r="O37" s="113">
        <v>41365</v>
      </c>
      <c r="P37" s="113">
        <v>41395</v>
      </c>
      <c r="Q37" s="113">
        <v>41426</v>
      </c>
      <c r="R37" s="113">
        <v>41456</v>
      </c>
      <c r="S37" s="113">
        <v>41487</v>
      </c>
      <c r="T37" s="113">
        <v>41518</v>
      </c>
      <c r="U37" s="113">
        <v>41548</v>
      </c>
      <c r="V37" s="113">
        <v>41579</v>
      </c>
      <c r="W37" s="113">
        <v>41609</v>
      </c>
    </row>
    <row r="38" spans="11:23" ht="15" customHeight="1" x14ac:dyDescent="0.25">
      <c r="K38" s="112" t="s">
        <v>249</v>
      </c>
      <c r="L38" s="148">
        <v>8627</v>
      </c>
      <c r="M38" s="148">
        <v>5343</v>
      </c>
      <c r="N38" s="148">
        <v>6244</v>
      </c>
      <c r="O38" s="148">
        <v>9451</v>
      </c>
      <c r="P38" s="148">
        <v>6698</v>
      </c>
      <c r="Q38" s="148">
        <v>6752</v>
      </c>
      <c r="R38" s="148">
        <v>5985</v>
      </c>
      <c r="S38" s="148">
        <v>5586</v>
      </c>
      <c r="T38" s="148">
        <v>8476</v>
      </c>
      <c r="U38" s="148">
        <v>9191</v>
      </c>
      <c r="V38" s="148">
        <v>7242</v>
      </c>
      <c r="W38" s="148">
        <v>8277</v>
      </c>
    </row>
    <row r="39" spans="11:23" ht="15" customHeight="1" x14ac:dyDescent="0.25">
      <c r="K39" s="112" t="s">
        <v>250</v>
      </c>
      <c r="L39" s="148">
        <v>8452</v>
      </c>
      <c r="M39" s="148">
        <v>6801</v>
      </c>
      <c r="N39" s="148">
        <v>5497</v>
      </c>
      <c r="O39" s="148">
        <v>10329</v>
      </c>
      <c r="P39" s="148">
        <v>5995</v>
      </c>
      <c r="Q39" s="148">
        <v>8103</v>
      </c>
      <c r="R39" s="148">
        <v>6386</v>
      </c>
      <c r="S39" s="148">
        <v>5047</v>
      </c>
      <c r="T39" s="148">
        <v>8641</v>
      </c>
      <c r="U39" s="148">
        <v>10696</v>
      </c>
      <c r="V39" s="148">
        <v>6914</v>
      </c>
      <c r="W39" s="148">
        <v>9004</v>
      </c>
    </row>
    <row r="57" spans="11:15" ht="15" customHeight="1" x14ac:dyDescent="0.25">
      <c r="K57" s="104"/>
      <c r="L57" s="112" t="s">
        <v>256</v>
      </c>
      <c r="M57" s="112" t="s">
        <v>257</v>
      </c>
      <c r="N57" s="112" t="s">
        <v>258</v>
      </c>
      <c r="O57" s="112" t="s">
        <v>259</v>
      </c>
    </row>
    <row r="58" spans="11:15" ht="15" customHeight="1" x14ac:dyDescent="0.25">
      <c r="K58" s="104" t="s">
        <v>260</v>
      </c>
      <c r="L58" s="108">
        <v>4749</v>
      </c>
      <c r="M58" s="108">
        <v>1637</v>
      </c>
      <c r="N58" s="108">
        <v>1002</v>
      </c>
      <c r="O58" s="108">
        <v>4212</v>
      </c>
    </row>
    <row r="59" spans="11:15" ht="15" customHeight="1" x14ac:dyDescent="0.25">
      <c r="K59" s="104" t="s">
        <v>261</v>
      </c>
      <c r="L59" s="108">
        <v>1187</v>
      </c>
      <c r="M59" s="108">
        <v>2259</v>
      </c>
      <c r="N59" s="108">
        <v>4236</v>
      </c>
      <c r="O59" s="108">
        <v>2711</v>
      </c>
    </row>
    <row r="60" spans="11:15" ht="15" customHeight="1" x14ac:dyDescent="0.25">
      <c r="K60" s="104" t="s">
        <v>262</v>
      </c>
      <c r="L60" s="108">
        <v>2973</v>
      </c>
      <c r="M60" s="108">
        <v>3779</v>
      </c>
      <c r="N60" s="108">
        <v>4419</v>
      </c>
      <c r="O60" s="108">
        <v>1881</v>
      </c>
    </row>
    <row r="61" spans="11:15" ht="15" customHeight="1" x14ac:dyDescent="0.25">
      <c r="K61" s="104" t="s">
        <v>263</v>
      </c>
      <c r="L61" s="108">
        <v>4570</v>
      </c>
      <c r="M61" s="108">
        <v>3677</v>
      </c>
      <c r="N61" s="108">
        <v>3682</v>
      </c>
      <c r="O61" s="108">
        <v>3020</v>
      </c>
    </row>
    <row r="62" spans="11:15" ht="15" customHeight="1" x14ac:dyDescent="0.25">
      <c r="K62" s="104" t="s">
        <v>264</v>
      </c>
      <c r="L62" s="108">
        <v>3494</v>
      </c>
      <c r="M62" s="108">
        <v>1040</v>
      </c>
      <c r="N62" s="108">
        <v>4637</v>
      </c>
      <c r="O62" s="108">
        <v>1808</v>
      </c>
    </row>
    <row r="63" spans="11:15" ht="15" customHeight="1" x14ac:dyDescent="0.25">
      <c r="K63" s="104" t="s">
        <v>265</v>
      </c>
      <c r="L63" s="108">
        <v>2158</v>
      </c>
      <c r="M63" s="108">
        <v>4644</v>
      </c>
      <c r="N63" s="108">
        <v>1296</v>
      </c>
      <c r="O63" s="108">
        <v>3920</v>
      </c>
    </row>
    <row r="72" spans="11:17" ht="15" customHeight="1" x14ac:dyDescent="0.25">
      <c r="K72" s="104"/>
      <c r="L72" s="113">
        <v>41275</v>
      </c>
      <c r="M72" s="113">
        <v>41306</v>
      </c>
      <c r="N72" s="113">
        <v>41334</v>
      </c>
      <c r="O72" s="113">
        <v>41365</v>
      </c>
      <c r="P72" s="113">
        <v>41395</v>
      </c>
      <c r="Q72" s="113">
        <v>41426</v>
      </c>
    </row>
    <row r="73" spans="11:17" ht="15" customHeight="1" x14ac:dyDescent="0.25">
      <c r="K73" s="104" t="s">
        <v>256</v>
      </c>
      <c r="L73" s="108">
        <v>1191</v>
      </c>
      <c r="M73" s="108">
        <v>2116</v>
      </c>
      <c r="N73" s="108">
        <v>1328</v>
      </c>
      <c r="O73" s="108">
        <v>2136</v>
      </c>
      <c r="P73" s="108">
        <v>2352</v>
      </c>
      <c r="Q73" s="108">
        <v>4156</v>
      </c>
    </row>
    <row r="74" spans="11:17" ht="15" customHeight="1" x14ac:dyDescent="0.25">
      <c r="K74" s="104" t="s">
        <v>257</v>
      </c>
      <c r="L74" s="108">
        <v>3147</v>
      </c>
      <c r="M74" s="108">
        <v>3751</v>
      </c>
      <c r="N74" s="108">
        <v>3954</v>
      </c>
      <c r="O74" s="108">
        <v>4314</v>
      </c>
      <c r="P74" s="108">
        <v>4194</v>
      </c>
      <c r="Q74" s="108">
        <v>2442</v>
      </c>
    </row>
    <row r="75" spans="11:17" ht="15" customHeight="1" x14ac:dyDescent="0.25">
      <c r="K75" s="104" t="s">
        <v>258</v>
      </c>
      <c r="L75" s="108">
        <v>2959</v>
      </c>
      <c r="M75" s="108">
        <v>3628</v>
      </c>
      <c r="N75" s="108">
        <v>3628</v>
      </c>
      <c r="O75" s="108">
        <v>4529</v>
      </c>
      <c r="P75" s="108">
        <v>2548</v>
      </c>
      <c r="Q75" s="108">
        <v>4415</v>
      </c>
    </row>
    <row r="76" spans="11:17" ht="15" customHeight="1" x14ac:dyDescent="0.25">
      <c r="K76" s="104" t="s">
        <v>259</v>
      </c>
      <c r="L76" s="108">
        <v>1740</v>
      </c>
      <c r="M76" s="108">
        <v>2733</v>
      </c>
      <c r="N76" s="108">
        <v>4310</v>
      </c>
      <c r="O76" s="108">
        <v>2228</v>
      </c>
      <c r="P76" s="108">
        <v>1313</v>
      </c>
      <c r="Q76" s="108">
        <v>2675</v>
      </c>
    </row>
    <row r="77" spans="11:17" ht="15" customHeight="1" x14ac:dyDescent="0.25">
      <c r="K77" s="104" t="s">
        <v>266</v>
      </c>
      <c r="L77" s="108">
        <v>4730</v>
      </c>
      <c r="M77" s="108">
        <v>1058</v>
      </c>
      <c r="N77" s="108">
        <v>4800</v>
      </c>
      <c r="O77" s="108">
        <v>2156</v>
      </c>
      <c r="P77" s="108">
        <v>2518</v>
      </c>
      <c r="Q77" s="108">
        <v>2917</v>
      </c>
    </row>
    <row r="78" spans="11:17" ht="15" customHeight="1" x14ac:dyDescent="0.25">
      <c r="K78" s="104" t="s">
        <v>267</v>
      </c>
      <c r="L78" s="108">
        <v>4970</v>
      </c>
      <c r="M78" s="108">
        <v>4947</v>
      </c>
      <c r="N78" s="108">
        <v>2707</v>
      </c>
      <c r="O78" s="108">
        <v>1134</v>
      </c>
      <c r="P78" s="108">
        <v>1787</v>
      </c>
      <c r="Q78" s="108">
        <v>1927</v>
      </c>
    </row>
    <row r="86" spans="11:13" ht="15" customHeight="1" x14ac:dyDescent="0.25">
      <c r="K86" s="112" t="s">
        <v>10</v>
      </c>
      <c r="L86" s="112" t="s">
        <v>249</v>
      </c>
      <c r="M86" s="112" t="s">
        <v>250</v>
      </c>
    </row>
    <row r="87" spans="11:13" ht="15" customHeight="1" x14ac:dyDescent="0.25">
      <c r="K87" s="113">
        <v>41275</v>
      </c>
      <c r="L87" s="148">
        <v>8627</v>
      </c>
      <c r="M87" s="148">
        <v>845200</v>
      </c>
    </row>
    <row r="88" spans="11:13" ht="15" customHeight="1" x14ac:dyDescent="0.25">
      <c r="K88" s="113">
        <v>41306</v>
      </c>
      <c r="L88" s="148">
        <v>5343</v>
      </c>
      <c r="M88" s="148">
        <v>680100</v>
      </c>
    </row>
    <row r="89" spans="11:13" ht="15" customHeight="1" x14ac:dyDescent="0.25">
      <c r="K89" s="113">
        <v>41334</v>
      </c>
      <c r="L89" s="148">
        <v>6244</v>
      </c>
      <c r="M89" s="148">
        <v>549700</v>
      </c>
    </row>
    <row r="90" spans="11:13" ht="15" customHeight="1" x14ac:dyDescent="0.25">
      <c r="K90" s="113">
        <v>41365</v>
      </c>
      <c r="L90" s="148">
        <v>9451</v>
      </c>
      <c r="M90" s="148">
        <v>1032900</v>
      </c>
    </row>
    <row r="91" spans="11:13" ht="15" customHeight="1" x14ac:dyDescent="0.25">
      <c r="K91" s="113">
        <v>41395</v>
      </c>
      <c r="L91" s="148">
        <v>6698</v>
      </c>
      <c r="M91" s="148">
        <v>599500</v>
      </c>
    </row>
    <row r="92" spans="11:13" ht="15" customHeight="1" x14ac:dyDescent="0.25">
      <c r="K92" s="113">
        <v>41426</v>
      </c>
      <c r="L92" s="148">
        <v>6752</v>
      </c>
      <c r="M92" s="148">
        <v>810300</v>
      </c>
    </row>
    <row r="93" spans="11:13" ht="15" customHeight="1" x14ac:dyDescent="0.25">
      <c r="K93" s="113">
        <v>41456</v>
      </c>
      <c r="L93" s="148">
        <v>5985</v>
      </c>
      <c r="M93" s="148">
        <v>638600</v>
      </c>
    </row>
    <row r="94" spans="11:13" ht="15" customHeight="1" x14ac:dyDescent="0.25">
      <c r="K94" s="113">
        <v>41487</v>
      </c>
      <c r="L94" s="148">
        <v>5586</v>
      </c>
      <c r="M94" s="148">
        <v>504700</v>
      </c>
    </row>
    <row r="95" spans="11:13" ht="15" customHeight="1" x14ac:dyDescent="0.25">
      <c r="K95" s="113">
        <v>41518</v>
      </c>
      <c r="L95" s="148">
        <v>8476</v>
      </c>
      <c r="M95" s="148">
        <v>864100</v>
      </c>
    </row>
    <row r="96" spans="11:13" ht="15" customHeight="1" x14ac:dyDescent="0.25">
      <c r="K96" s="113">
        <v>41548</v>
      </c>
      <c r="L96" s="148">
        <v>9191</v>
      </c>
      <c r="M96" s="148">
        <v>1069600</v>
      </c>
    </row>
    <row r="97" spans="11:17" ht="15" customHeight="1" x14ac:dyDescent="0.25">
      <c r="K97" s="113">
        <v>41579</v>
      </c>
      <c r="L97" s="148">
        <v>7242</v>
      </c>
      <c r="M97" s="148">
        <v>691400</v>
      </c>
    </row>
    <row r="98" spans="11:17" ht="15" customHeight="1" x14ac:dyDescent="0.25">
      <c r="K98" s="113">
        <v>41609</v>
      </c>
      <c r="L98" s="148">
        <v>8277</v>
      </c>
      <c r="M98" s="148">
        <v>900400</v>
      </c>
    </row>
    <row r="110" spans="11:17" ht="15" customHeight="1" x14ac:dyDescent="0.25">
      <c r="K110" s="150" t="s">
        <v>10</v>
      </c>
      <c r="L110" s="150" t="s">
        <v>268</v>
      </c>
      <c r="M110" s="150" t="s">
        <v>269</v>
      </c>
      <c r="N110" s="150" t="s">
        <v>249</v>
      </c>
      <c r="O110" s="150" t="s">
        <v>250</v>
      </c>
      <c r="Q110" s="32" t="s">
        <v>684</v>
      </c>
    </row>
    <row r="111" spans="11:17" ht="15" customHeight="1" x14ac:dyDescent="0.25">
      <c r="K111" s="151">
        <v>41275</v>
      </c>
      <c r="L111" s="104">
        <v>29</v>
      </c>
      <c r="M111" s="104">
        <v>27</v>
      </c>
      <c r="N111" s="108">
        <v>2625</v>
      </c>
      <c r="O111" s="108">
        <v>4139</v>
      </c>
    </row>
    <row r="112" spans="11:17" ht="15" customHeight="1" x14ac:dyDescent="0.25">
      <c r="K112" s="151">
        <v>41306</v>
      </c>
      <c r="L112" s="104">
        <v>74</v>
      </c>
      <c r="M112" s="104">
        <v>23</v>
      </c>
      <c r="N112" s="108">
        <v>1776</v>
      </c>
      <c r="O112" s="108">
        <v>4955</v>
      </c>
    </row>
    <row r="113" spans="11:15" ht="15" customHeight="1" x14ac:dyDescent="0.25">
      <c r="K113" s="151">
        <v>41334</v>
      </c>
      <c r="L113" s="104">
        <v>78</v>
      </c>
      <c r="M113" s="104">
        <v>59</v>
      </c>
      <c r="N113" s="108">
        <v>2537</v>
      </c>
      <c r="O113" s="108">
        <v>2379</v>
      </c>
    </row>
    <row r="114" spans="11:15" ht="15" customHeight="1" x14ac:dyDescent="0.25">
      <c r="K114" s="151">
        <v>41365</v>
      </c>
      <c r="L114" s="104">
        <v>6</v>
      </c>
      <c r="M114" s="104">
        <v>12</v>
      </c>
      <c r="N114" s="108">
        <v>4360</v>
      </c>
      <c r="O114" s="108">
        <v>4631</v>
      </c>
    </row>
    <row r="115" spans="11:15" ht="15" customHeight="1" x14ac:dyDescent="0.25">
      <c r="K115" s="151">
        <v>41395</v>
      </c>
      <c r="L115" s="104">
        <v>69</v>
      </c>
      <c r="M115" s="104">
        <v>2</v>
      </c>
      <c r="N115" s="108">
        <v>3636</v>
      </c>
      <c r="O115" s="108">
        <v>2413</v>
      </c>
    </row>
    <row r="116" spans="11:15" ht="15" customHeight="1" x14ac:dyDescent="0.25">
      <c r="K116" s="151">
        <v>41426</v>
      </c>
      <c r="L116" s="104">
        <v>62</v>
      </c>
      <c r="M116" s="104">
        <v>3</v>
      </c>
      <c r="N116" s="108">
        <v>2135</v>
      </c>
      <c r="O116" s="108">
        <v>4187</v>
      </c>
    </row>
    <row r="132" spans="11:13" ht="15" customHeight="1" x14ac:dyDescent="0.25">
      <c r="K132" s="18" t="s">
        <v>270</v>
      </c>
      <c r="L132" s="112" t="s">
        <v>271</v>
      </c>
      <c r="M132" s="112" t="s">
        <v>272</v>
      </c>
    </row>
    <row r="133" spans="11:13" ht="15" customHeight="1" x14ac:dyDescent="0.25">
      <c r="K133" s="18">
        <v>1</v>
      </c>
      <c r="L133" s="104">
        <v>60</v>
      </c>
      <c r="M133" s="104">
        <v>155</v>
      </c>
    </row>
    <row r="134" spans="11:13" ht="15" customHeight="1" x14ac:dyDescent="0.25">
      <c r="K134" s="18">
        <v>2</v>
      </c>
      <c r="L134" s="104">
        <v>61</v>
      </c>
      <c r="M134" s="104">
        <v>162</v>
      </c>
    </row>
    <row r="135" spans="11:13" ht="15" customHeight="1" x14ac:dyDescent="0.25">
      <c r="K135" s="18">
        <v>3</v>
      </c>
      <c r="L135" s="104">
        <v>62</v>
      </c>
      <c r="M135" s="104">
        <v>162</v>
      </c>
    </row>
    <row r="136" spans="11:13" ht="15" customHeight="1" x14ac:dyDescent="0.25">
      <c r="K136" s="18">
        <v>4</v>
      </c>
      <c r="L136" s="104">
        <v>63</v>
      </c>
      <c r="M136" s="104">
        <v>162</v>
      </c>
    </row>
    <row r="137" spans="11:13" ht="15" customHeight="1" x14ac:dyDescent="0.25">
      <c r="K137" s="18">
        <v>5</v>
      </c>
      <c r="L137" s="104">
        <v>63</v>
      </c>
      <c r="M137" s="104">
        <v>164</v>
      </c>
    </row>
    <row r="138" spans="11:13" ht="15" customHeight="1" x14ac:dyDescent="0.25">
      <c r="K138" s="18">
        <v>6</v>
      </c>
      <c r="L138" s="104">
        <v>65</v>
      </c>
      <c r="M138" s="104">
        <v>168</v>
      </c>
    </row>
    <row r="139" spans="11:13" ht="15" customHeight="1" x14ac:dyDescent="0.25">
      <c r="K139" s="18">
        <v>7</v>
      </c>
      <c r="L139" s="104">
        <v>70</v>
      </c>
      <c r="M139" s="104">
        <v>175</v>
      </c>
    </row>
    <row r="140" spans="11:13" ht="15" customHeight="1" x14ac:dyDescent="0.25">
      <c r="K140" s="18">
        <v>8</v>
      </c>
      <c r="L140" s="104">
        <v>72</v>
      </c>
      <c r="M140" s="104">
        <v>199</v>
      </c>
    </row>
    <row r="141" spans="11:13" ht="15" customHeight="1" x14ac:dyDescent="0.25">
      <c r="K141" s="18">
        <v>9</v>
      </c>
      <c r="L141" s="104">
        <v>72</v>
      </c>
      <c r="M141" s="104">
        <v>215</v>
      </c>
    </row>
    <row r="142" spans="11:13" ht="15" customHeight="1" x14ac:dyDescent="0.25">
      <c r="K142" s="18">
        <v>10</v>
      </c>
      <c r="L142" s="104">
        <v>76</v>
      </c>
      <c r="M142" s="104">
        <v>241</v>
      </c>
    </row>
  </sheetData>
  <hyperlinks>
    <hyperlink ref="I1" location="'List of Topics'!A1" display="Return to List of Topics sheet"/>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206"/>
  <sheetViews>
    <sheetView workbookViewId="0">
      <selection activeCell="I1" sqref="I1"/>
    </sheetView>
  </sheetViews>
  <sheetFormatPr defaultRowHeight="15" customHeight="1" x14ac:dyDescent="0.25"/>
  <cols>
    <col min="1" max="1" width="3.5703125" customWidth="1"/>
    <col min="11" max="12" width="9.140625" style="27"/>
    <col min="15" max="15" width="12.7109375" bestFit="1" customWidth="1"/>
    <col min="16" max="16" width="10" style="6" bestFit="1" customWidth="1"/>
  </cols>
  <sheetData>
    <row r="1" spans="1:13" ht="15" customHeight="1" x14ac:dyDescent="0.25">
      <c r="A1" s="74" t="str">
        <f ca="1">"© S. Christian Albright, 2011-" &amp; YEAR(TODAY()) &amp; ", All Rights Reserved"</f>
        <v>© S. Christian Albright, 2011-2017, All Rights Reserved</v>
      </c>
      <c r="I1" s="1" t="s">
        <v>506</v>
      </c>
    </row>
    <row r="3" spans="1:13" ht="15" customHeight="1" x14ac:dyDescent="0.25">
      <c r="K3" s="38"/>
      <c r="L3" s="38"/>
      <c r="M3" s="152"/>
    </row>
    <row r="4" spans="1:13" ht="15" customHeight="1" x14ac:dyDescent="0.25">
      <c r="K4" s="38"/>
      <c r="L4" s="38"/>
      <c r="M4" s="153"/>
    </row>
    <row r="5" spans="1:13" ht="15" customHeight="1" x14ac:dyDescent="0.25">
      <c r="K5" s="38"/>
      <c r="L5" s="38"/>
      <c r="M5" s="153"/>
    </row>
    <row r="6" spans="1:13" ht="15" customHeight="1" x14ac:dyDescent="0.25">
      <c r="K6" s="38"/>
      <c r="L6" s="38"/>
      <c r="M6" s="153"/>
    </row>
    <row r="7" spans="1:13" ht="15" customHeight="1" x14ac:dyDescent="0.25">
      <c r="K7" s="38"/>
      <c r="L7" s="38"/>
      <c r="M7" s="153"/>
    </row>
    <row r="8" spans="1:13" ht="15" customHeight="1" x14ac:dyDescent="0.25">
      <c r="K8" s="38"/>
      <c r="L8" s="38"/>
      <c r="M8" s="153"/>
    </row>
    <row r="9" spans="1:13" ht="15" customHeight="1" x14ac:dyDescent="0.25">
      <c r="K9" s="38"/>
      <c r="L9" s="38"/>
      <c r="M9" s="153"/>
    </row>
    <row r="10" spans="1:13" ht="15" customHeight="1" x14ac:dyDescent="0.25">
      <c r="K10" s="38"/>
      <c r="L10" s="38"/>
      <c r="M10" s="153"/>
    </row>
    <row r="11" spans="1:13" ht="15" customHeight="1" x14ac:dyDescent="0.25">
      <c r="K11" s="38"/>
      <c r="L11" s="38"/>
      <c r="M11" s="153"/>
    </row>
    <row r="12" spans="1:13" ht="15" customHeight="1" x14ac:dyDescent="0.25">
      <c r="K12" s="38"/>
      <c r="L12" s="38"/>
      <c r="M12" s="153"/>
    </row>
    <row r="13" spans="1:13" ht="15" customHeight="1" x14ac:dyDescent="0.25">
      <c r="K13" s="38"/>
      <c r="L13" s="38"/>
      <c r="M13" s="153"/>
    </row>
    <row r="14" spans="1:13" ht="15" customHeight="1" x14ac:dyDescent="0.25">
      <c r="K14" s="38"/>
      <c r="L14" s="38"/>
      <c r="M14" s="153"/>
    </row>
    <row r="15" spans="1:13" ht="15" customHeight="1" x14ac:dyDescent="0.25">
      <c r="K15" s="38"/>
      <c r="L15" s="38"/>
      <c r="M15" s="153"/>
    </row>
    <row r="16" spans="1:13" ht="15" customHeight="1" x14ac:dyDescent="0.25">
      <c r="K16" s="38"/>
      <c r="L16" s="38"/>
      <c r="M16" s="153"/>
    </row>
    <row r="17" spans="11:16" ht="15" customHeight="1" x14ac:dyDescent="0.25">
      <c r="K17" s="38"/>
      <c r="L17" s="38"/>
      <c r="M17" s="153"/>
    </row>
    <row r="18" spans="11:16" ht="15" customHeight="1" x14ac:dyDescent="0.25">
      <c r="K18" s="38"/>
      <c r="L18" s="38"/>
      <c r="M18" s="153"/>
    </row>
    <row r="19" spans="11:16" ht="15" customHeight="1" x14ac:dyDescent="0.25">
      <c r="K19" s="38"/>
      <c r="L19" s="38"/>
      <c r="M19" s="153"/>
    </row>
    <row r="20" spans="11:16" ht="15" customHeight="1" x14ac:dyDescent="0.25">
      <c r="K20" s="38"/>
      <c r="L20" s="38"/>
      <c r="M20" s="153"/>
    </row>
    <row r="21" spans="11:16" ht="15" customHeight="1" x14ac:dyDescent="0.25">
      <c r="K21" s="38"/>
      <c r="L21" s="38"/>
      <c r="M21" s="153"/>
    </row>
    <row r="22" spans="11:16" ht="15" customHeight="1" x14ac:dyDescent="0.25">
      <c r="K22" s="38"/>
      <c r="L22" s="38"/>
      <c r="M22" s="153"/>
    </row>
    <row r="23" spans="11:16" ht="15" customHeight="1" x14ac:dyDescent="0.25">
      <c r="K23" s="38"/>
      <c r="L23" s="38"/>
      <c r="M23" s="153"/>
    </row>
    <row r="24" spans="11:16" ht="15" customHeight="1" x14ac:dyDescent="0.25">
      <c r="K24" s="38"/>
      <c r="L24" s="38"/>
      <c r="M24" s="153"/>
    </row>
    <row r="25" spans="11:16" ht="15" customHeight="1" x14ac:dyDescent="0.25">
      <c r="K25" s="38"/>
      <c r="L25" s="38"/>
      <c r="M25" s="153"/>
    </row>
    <row r="26" spans="11:16" ht="15" customHeight="1" x14ac:dyDescent="0.25">
      <c r="K26" s="38"/>
      <c r="L26" s="38"/>
      <c r="M26" s="153"/>
    </row>
    <row r="27" spans="11:16" ht="15" customHeight="1" x14ac:dyDescent="0.25">
      <c r="M27" s="153"/>
      <c r="O27" s="38" t="s">
        <v>342</v>
      </c>
      <c r="P27" s="152" t="s">
        <v>20</v>
      </c>
    </row>
    <row r="28" spans="11:16" ht="15" customHeight="1" x14ac:dyDescent="0.25">
      <c r="M28" s="153"/>
      <c r="O28" s="38" t="s">
        <v>21</v>
      </c>
      <c r="P28" s="154">
        <v>50000</v>
      </c>
    </row>
    <row r="29" spans="11:16" ht="15" customHeight="1" x14ac:dyDescent="0.25">
      <c r="M29" s="153"/>
      <c r="O29" s="38" t="s">
        <v>344</v>
      </c>
      <c r="P29" s="154">
        <v>90000</v>
      </c>
    </row>
    <row r="30" spans="11:16" ht="15" customHeight="1" x14ac:dyDescent="0.25">
      <c r="M30" s="153"/>
      <c r="O30" s="38" t="s">
        <v>23</v>
      </c>
      <c r="P30" s="154">
        <v>30000</v>
      </c>
    </row>
    <row r="31" spans="11:16" ht="15" customHeight="1" x14ac:dyDescent="0.25">
      <c r="M31" s="153"/>
      <c r="O31" s="38" t="s">
        <v>22</v>
      </c>
      <c r="P31" s="154">
        <v>80000</v>
      </c>
    </row>
    <row r="32" spans="11:16" ht="15" customHeight="1" x14ac:dyDescent="0.25">
      <c r="K32" s="38"/>
      <c r="L32" s="38"/>
      <c r="M32" s="153"/>
    </row>
    <row r="33" spans="2:16" ht="15" customHeight="1" x14ac:dyDescent="0.25">
      <c r="K33" s="38"/>
      <c r="L33" s="38"/>
      <c r="M33" s="153"/>
    </row>
    <row r="34" spans="2:16" ht="15" customHeight="1" x14ac:dyDescent="0.25">
      <c r="K34" s="38"/>
      <c r="L34" s="38"/>
      <c r="M34" s="153"/>
    </row>
    <row r="35" spans="2:16" ht="15" customHeight="1" x14ac:dyDescent="0.25">
      <c r="K35" s="38"/>
      <c r="L35" s="38"/>
      <c r="M35" s="153"/>
    </row>
    <row r="36" spans="2:16" ht="15" customHeight="1" x14ac:dyDescent="0.25">
      <c r="K36" s="38"/>
      <c r="L36" s="38"/>
      <c r="M36" s="153"/>
    </row>
    <row r="37" spans="2:16" ht="15" customHeight="1" x14ac:dyDescent="0.25">
      <c r="K37" s="38"/>
      <c r="L37" s="38"/>
      <c r="M37" s="153"/>
    </row>
    <row r="38" spans="2:16" ht="15" customHeight="1" x14ac:dyDescent="0.25">
      <c r="K38" s="38"/>
      <c r="L38" s="38"/>
      <c r="M38" s="153"/>
    </row>
    <row r="39" spans="2:16" ht="15" customHeight="1" x14ac:dyDescent="0.25">
      <c r="C39" s="49"/>
      <c r="K39" s="38"/>
      <c r="L39" s="38"/>
      <c r="M39" s="153"/>
    </row>
    <row r="40" spans="2:16" ht="15" customHeight="1" x14ac:dyDescent="0.25">
      <c r="K40" s="38"/>
      <c r="L40" s="38"/>
      <c r="M40" s="153"/>
    </row>
    <row r="41" spans="2:16" ht="15" customHeight="1" x14ac:dyDescent="0.25">
      <c r="K41" s="38"/>
      <c r="L41" s="38"/>
      <c r="M41" s="153"/>
    </row>
    <row r="42" spans="2:16" ht="15" customHeight="1" x14ac:dyDescent="0.25">
      <c r="B42" s="32"/>
      <c r="K42" s="38"/>
      <c r="L42" s="38"/>
      <c r="M42" s="153"/>
    </row>
    <row r="43" spans="2:16" ht="15" customHeight="1" x14ac:dyDescent="0.25">
      <c r="K43" s="38"/>
      <c r="L43" s="38"/>
      <c r="M43" s="153"/>
    </row>
    <row r="44" spans="2:16" ht="15" customHeight="1" x14ac:dyDescent="0.25">
      <c r="K44" s="38"/>
      <c r="L44" s="38"/>
      <c r="M44" s="153"/>
    </row>
    <row r="45" spans="2:16" ht="15" customHeight="1" x14ac:dyDescent="0.25">
      <c r="K45" s="38"/>
      <c r="L45" s="38"/>
      <c r="M45" s="153"/>
    </row>
    <row r="46" spans="2:16" ht="15" customHeight="1" x14ac:dyDescent="0.25">
      <c r="K46" s="38"/>
      <c r="L46" s="38"/>
      <c r="M46" s="153"/>
    </row>
    <row r="47" spans="2:16" ht="15" customHeight="1" x14ac:dyDescent="0.25">
      <c r="K47" s="38"/>
      <c r="L47" s="38"/>
      <c r="M47" s="153"/>
      <c r="O47" t="s">
        <v>10</v>
      </c>
      <c r="P47" s="6" t="s">
        <v>20</v>
      </c>
    </row>
    <row r="48" spans="2:16" ht="15" customHeight="1" x14ac:dyDescent="0.25">
      <c r="K48" s="38"/>
      <c r="L48" s="38"/>
      <c r="M48" s="153"/>
      <c r="O48" t="s">
        <v>0</v>
      </c>
      <c r="P48" s="5">
        <v>80000</v>
      </c>
    </row>
    <row r="49" spans="11:16" ht="15" customHeight="1" x14ac:dyDescent="0.25">
      <c r="K49" s="38"/>
      <c r="L49" s="38"/>
      <c r="M49" s="153"/>
      <c r="O49" t="s">
        <v>1</v>
      </c>
      <c r="P49" s="5">
        <v>70000</v>
      </c>
    </row>
    <row r="50" spans="11:16" ht="15" customHeight="1" x14ac:dyDescent="0.25">
      <c r="K50" s="38"/>
      <c r="L50" s="38"/>
      <c r="M50" s="153"/>
      <c r="O50" t="s">
        <v>2</v>
      </c>
      <c r="P50" s="5">
        <v>90000</v>
      </c>
    </row>
    <row r="51" spans="11:16" ht="15" customHeight="1" x14ac:dyDescent="0.25">
      <c r="K51" s="38"/>
      <c r="L51" s="38"/>
      <c r="M51" s="153"/>
      <c r="O51" t="s">
        <v>3</v>
      </c>
      <c r="P51" s="5">
        <v>120000</v>
      </c>
    </row>
    <row r="52" spans="11:16" ht="15" customHeight="1" x14ac:dyDescent="0.25">
      <c r="K52" s="38"/>
      <c r="L52" s="38"/>
      <c r="M52" s="153"/>
      <c r="O52" t="s">
        <v>4</v>
      </c>
      <c r="P52" s="5">
        <v>140000</v>
      </c>
    </row>
    <row r="53" spans="11:16" ht="15" customHeight="1" x14ac:dyDescent="0.25">
      <c r="K53" s="38"/>
      <c r="L53" s="38"/>
      <c r="M53" s="153"/>
      <c r="O53" t="s">
        <v>5</v>
      </c>
      <c r="P53" s="5">
        <v>160000</v>
      </c>
    </row>
    <row r="54" spans="11:16" ht="15" customHeight="1" x14ac:dyDescent="0.25">
      <c r="K54" s="38"/>
      <c r="L54" s="38"/>
      <c r="M54" s="153"/>
      <c r="O54" t="s">
        <v>236</v>
      </c>
      <c r="P54" s="5">
        <v>180000</v>
      </c>
    </row>
    <row r="55" spans="11:16" ht="15" customHeight="1" x14ac:dyDescent="0.25">
      <c r="K55" s="38"/>
      <c r="L55" s="38"/>
      <c r="M55" s="153"/>
      <c r="O55" t="s">
        <v>237</v>
      </c>
      <c r="P55" s="5">
        <v>190000</v>
      </c>
    </row>
    <row r="56" spans="11:16" ht="15" customHeight="1" x14ac:dyDescent="0.25">
      <c r="K56" s="38"/>
      <c r="L56" s="38"/>
      <c r="M56" s="153"/>
      <c r="O56" t="s">
        <v>685</v>
      </c>
      <c r="P56" s="5">
        <v>130000</v>
      </c>
    </row>
    <row r="57" spans="11:16" ht="15" customHeight="1" x14ac:dyDescent="0.25">
      <c r="K57" s="38"/>
      <c r="L57" s="38"/>
      <c r="M57" s="153"/>
      <c r="O57" t="s">
        <v>233</v>
      </c>
      <c r="P57" s="5">
        <v>110000</v>
      </c>
    </row>
    <row r="58" spans="11:16" ht="15" customHeight="1" x14ac:dyDescent="0.25">
      <c r="K58" s="38"/>
      <c r="L58" s="38"/>
      <c r="M58" s="153"/>
      <c r="O58" t="s">
        <v>234</v>
      </c>
      <c r="P58" s="5">
        <v>70000</v>
      </c>
    </row>
    <row r="59" spans="11:16" ht="15" customHeight="1" x14ac:dyDescent="0.25">
      <c r="K59" s="38"/>
      <c r="L59" s="38"/>
      <c r="M59" s="153"/>
      <c r="O59" t="s">
        <v>235</v>
      </c>
      <c r="P59" s="5">
        <v>60000</v>
      </c>
    </row>
    <row r="60" spans="11:16" ht="15" customHeight="1" x14ac:dyDescent="0.25">
      <c r="K60" s="38"/>
      <c r="L60" s="38"/>
      <c r="M60" s="153"/>
    </row>
    <row r="61" spans="11:16" ht="15" customHeight="1" x14ac:dyDescent="0.25">
      <c r="K61" s="38"/>
      <c r="L61" s="38"/>
      <c r="M61" s="153"/>
    </row>
    <row r="62" spans="11:16" ht="15" customHeight="1" x14ac:dyDescent="0.25">
      <c r="K62" s="38"/>
      <c r="L62" s="38"/>
      <c r="M62" s="153"/>
      <c r="O62" s="38" t="s">
        <v>342</v>
      </c>
      <c r="P62" s="152" t="s">
        <v>20</v>
      </c>
    </row>
    <row r="63" spans="11:16" ht="15" customHeight="1" x14ac:dyDescent="0.25">
      <c r="K63" s="38"/>
      <c r="L63" s="38"/>
      <c r="M63" s="153"/>
      <c r="O63" s="38" t="s">
        <v>21</v>
      </c>
      <c r="P63" s="154">
        <v>50000</v>
      </c>
    </row>
    <row r="64" spans="11:16" ht="15" customHeight="1" x14ac:dyDescent="0.25">
      <c r="K64" s="38"/>
      <c r="L64" s="38"/>
      <c r="M64" s="153"/>
      <c r="O64" s="38" t="s">
        <v>344</v>
      </c>
      <c r="P64" s="154">
        <v>90000</v>
      </c>
    </row>
    <row r="65" spans="11:16" ht="15" customHeight="1" x14ac:dyDescent="0.25">
      <c r="K65" s="38"/>
      <c r="L65" s="38"/>
      <c r="M65" s="153"/>
      <c r="O65" s="38" t="s">
        <v>23</v>
      </c>
      <c r="P65" s="154">
        <v>30000</v>
      </c>
    </row>
    <row r="66" spans="11:16" ht="15" customHeight="1" x14ac:dyDescent="0.25">
      <c r="K66" s="38"/>
      <c r="L66" s="38"/>
      <c r="M66" s="153"/>
      <c r="O66" s="38" t="s">
        <v>22</v>
      </c>
      <c r="P66" s="154">
        <v>80000</v>
      </c>
    </row>
    <row r="67" spans="11:16" ht="15" customHeight="1" x14ac:dyDescent="0.25">
      <c r="K67" s="38"/>
      <c r="L67" s="38"/>
      <c r="M67" s="153"/>
    </row>
    <row r="68" spans="11:16" ht="15" customHeight="1" x14ac:dyDescent="0.25">
      <c r="K68" s="38"/>
      <c r="L68" s="38"/>
      <c r="M68" s="153"/>
    </row>
    <row r="69" spans="11:16" ht="15" customHeight="1" x14ac:dyDescent="0.25">
      <c r="K69" s="38"/>
      <c r="L69" s="38"/>
      <c r="M69" s="153"/>
    </row>
    <row r="70" spans="11:16" ht="15" customHeight="1" x14ac:dyDescent="0.25">
      <c r="K70" s="38"/>
      <c r="L70" s="38"/>
      <c r="M70" s="153"/>
    </row>
    <row r="71" spans="11:16" ht="15" customHeight="1" x14ac:dyDescent="0.25">
      <c r="K71" s="38"/>
      <c r="L71" s="38"/>
      <c r="M71" s="37"/>
    </row>
    <row r="72" spans="11:16" ht="15" customHeight="1" x14ac:dyDescent="0.25">
      <c r="K72" s="38"/>
      <c r="L72" s="38"/>
      <c r="M72" s="37"/>
    </row>
    <row r="73" spans="11:16" ht="15" customHeight="1" x14ac:dyDescent="0.25">
      <c r="K73" s="38"/>
      <c r="L73" s="38"/>
      <c r="M73" s="37"/>
    </row>
    <row r="75" spans="11:16" ht="15" customHeight="1" x14ac:dyDescent="0.25">
      <c r="O75" s="155" t="s">
        <v>686</v>
      </c>
      <c r="P75" s="155" t="s">
        <v>687</v>
      </c>
    </row>
    <row r="76" spans="11:16" ht="15" customHeight="1" x14ac:dyDescent="0.25">
      <c r="O76" s="156">
        <v>1020</v>
      </c>
      <c r="P76" s="156">
        <v>990</v>
      </c>
    </row>
    <row r="77" spans="11:16" ht="15" customHeight="1" x14ac:dyDescent="0.25">
      <c r="O77" s="156">
        <v>1100</v>
      </c>
      <c r="P77" s="156">
        <v>460</v>
      </c>
    </row>
    <row r="78" spans="11:16" ht="15" customHeight="1" x14ac:dyDescent="0.25">
      <c r="O78" s="156">
        <v>900</v>
      </c>
      <c r="P78" s="156">
        <v>780</v>
      </c>
    </row>
    <row r="79" spans="11:16" ht="15" customHeight="1" x14ac:dyDescent="0.25">
      <c r="O79" s="156">
        <v>1000</v>
      </c>
      <c r="P79" s="156">
        <v>860</v>
      </c>
    </row>
    <row r="80" spans="11:16" ht="15" customHeight="1" x14ac:dyDescent="0.25">
      <c r="O80" s="156">
        <v>900</v>
      </c>
      <c r="P80" s="156">
        <v>1390</v>
      </c>
    </row>
    <row r="81" spans="14:16" ht="15" customHeight="1" x14ac:dyDescent="0.25">
      <c r="O81" s="156">
        <v>820</v>
      </c>
      <c r="P81" s="156">
        <v>1880</v>
      </c>
    </row>
    <row r="82" spans="14:16" ht="15" customHeight="1" x14ac:dyDescent="0.25">
      <c r="O82" s="156">
        <v>1340</v>
      </c>
      <c r="P82" s="156">
        <v>710</v>
      </c>
    </row>
    <row r="83" spans="14:16" ht="15" customHeight="1" x14ac:dyDescent="0.25">
      <c r="O83" s="156">
        <v>1250</v>
      </c>
      <c r="P83" s="156">
        <v>680</v>
      </c>
    </row>
    <row r="84" spans="14:16" ht="15" customHeight="1" x14ac:dyDescent="0.25">
      <c r="O84" s="156">
        <v>1190</v>
      </c>
      <c r="P84" s="156">
        <v>1220</v>
      </c>
    </row>
    <row r="85" spans="14:16" ht="15" customHeight="1" x14ac:dyDescent="0.25">
      <c r="O85" s="156">
        <v>640</v>
      </c>
      <c r="P85" s="156">
        <v>1480</v>
      </c>
    </row>
    <row r="86" spans="14:16" ht="15" customHeight="1" x14ac:dyDescent="0.25">
      <c r="O86" s="156">
        <v>900</v>
      </c>
      <c r="P86" s="156">
        <v>820</v>
      </c>
    </row>
    <row r="87" spans="14:16" ht="15" customHeight="1" x14ac:dyDescent="0.25">
      <c r="O87" s="156">
        <v>710</v>
      </c>
      <c r="P87" s="156">
        <v>1080</v>
      </c>
    </row>
    <row r="88" spans="14:16" ht="15" customHeight="1" x14ac:dyDescent="0.25">
      <c r="O88" s="156"/>
      <c r="P88" s="156"/>
    </row>
    <row r="89" spans="14:16" ht="15" customHeight="1" x14ac:dyDescent="0.25">
      <c r="O89" s="156"/>
      <c r="P89" s="156"/>
    </row>
    <row r="90" spans="14:16" ht="15" customHeight="1" x14ac:dyDescent="0.25">
      <c r="N90" s="155" t="s">
        <v>314</v>
      </c>
      <c r="O90" s="155" t="s">
        <v>686</v>
      </c>
      <c r="P90" s="155" t="s">
        <v>687</v>
      </c>
    </row>
    <row r="91" spans="14:16" ht="15" customHeight="1" x14ac:dyDescent="0.25">
      <c r="N91" s="156">
        <v>54600</v>
      </c>
      <c r="O91" s="156">
        <v>1020</v>
      </c>
      <c r="P91" s="156">
        <v>990</v>
      </c>
    </row>
    <row r="92" spans="14:16" ht="15" customHeight="1" x14ac:dyDescent="0.25">
      <c r="N92" s="156">
        <v>57500</v>
      </c>
      <c r="O92" s="156">
        <v>1100</v>
      </c>
      <c r="P92" s="156">
        <v>460</v>
      </c>
    </row>
    <row r="93" spans="14:16" ht="15" customHeight="1" x14ac:dyDescent="0.25">
      <c r="N93" s="156">
        <v>53300</v>
      </c>
      <c r="O93" s="156">
        <v>900</v>
      </c>
      <c r="P93" s="156">
        <v>780</v>
      </c>
    </row>
    <row r="94" spans="14:16" ht="15" customHeight="1" x14ac:dyDescent="0.25">
      <c r="N94" s="156">
        <v>43500</v>
      </c>
      <c r="O94" s="156">
        <v>1000</v>
      </c>
      <c r="P94" s="156">
        <v>860</v>
      </c>
    </row>
    <row r="95" spans="14:16" ht="15" customHeight="1" x14ac:dyDescent="0.25">
      <c r="N95" s="156">
        <v>127200</v>
      </c>
      <c r="O95" s="156">
        <v>900</v>
      </c>
      <c r="P95" s="156">
        <v>1390</v>
      </c>
    </row>
    <row r="96" spans="14:16" ht="15" customHeight="1" x14ac:dyDescent="0.25">
      <c r="N96" s="156">
        <v>163400</v>
      </c>
      <c r="O96" s="156">
        <v>820</v>
      </c>
      <c r="P96" s="156">
        <v>1880</v>
      </c>
    </row>
    <row r="97" spans="14:16" ht="15" customHeight="1" x14ac:dyDescent="0.25">
      <c r="N97" s="156">
        <v>58500</v>
      </c>
      <c r="O97" s="156">
        <v>1340</v>
      </c>
      <c r="P97" s="156">
        <v>710</v>
      </c>
    </row>
    <row r="98" spans="14:16" ht="15" customHeight="1" x14ac:dyDescent="0.25">
      <c r="N98" s="156">
        <v>45600</v>
      </c>
      <c r="O98" s="156">
        <v>1250</v>
      </c>
      <c r="P98" s="156">
        <v>680</v>
      </c>
    </row>
    <row r="99" spans="14:16" ht="15" customHeight="1" x14ac:dyDescent="0.25">
      <c r="N99" s="156">
        <v>261300</v>
      </c>
      <c r="O99" s="156">
        <v>1190</v>
      </c>
      <c r="P99" s="156">
        <v>1220</v>
      </c>
    </row>
    <row r="100" spans="14:16" ht="15" customHeight="1" x14ac:dyDescent="0.25">
      <c r="N100" s="156">
        <v>61100</v>
      </c>
      <c r="O100" s="156">
        <v>640</v>
      </c>
      <c r="P100" s="156">
        <v>1480</v>
      </c>
    </row>
    <row r="101" spans="14:16" ht="15" customHeight="1" x14ac:dyDescent="0.25">
      <c r="N101" s="156">
        <v>77200</v>
      </c>
      <c r="O101" s="156">
        <v>900</v>
      </c>
      <c r="P101" s="156">
        <v>820</v>
      </c>
    </row>
    <row r="102" spans="14:16" ht="15" customHeight="1" x14ac:dyDescent="0.25">
      <c r="N102" s="156">
        <v>108800</v>
      </c>
      <c r="O102" s="156">
        <v>710</v>
      </c>
      <c r="P102" s="156">
        <v>1080</v>
      </c>
    </row>
    <row r="104" spans="14:16" ht="15" customHeight="1" x14ac:dyDescent="0.25">
      <c r="O104" t="s">
        <v>274</v>
      </c>
      <c r="P104" s="6" t="s">
        <v>314</v>
      </c>
    </row>
    <row r="105" spans="14:16" ht="15" customHeight="1" x14ac:dyDescent="0.25">
      <c r="O105" t="s">
        <v>275</v>
      </c>
      <c r="P105" s="157">
        <v>137500</v>
      </c>
    </row>
    <row r="106" spans="14:16" ht="15" customHeight="1" x14ac:dyDescent="0.25">
      <c r="O106" t="s">
        <v>275</v>
      </c>
      <c r="P106" s="157">
        <v>100900</v>
      </c>
    </row>
    <row r="107" spans="14:16" ht="15" customHeight="1" x14ac:dyDescent="0.25">
      <c r="O107" t="s">
        <v>275</v>
      </c>
      <c r="P107" s="157">
        <v>122600</v>
      </c>
    </row>
    <row r="108" spans="14:16" ht="15" customHeight="1" x14ac:dyDescent="0.25">
      <c r="O108" t="s">
        <v>276</v>
      </c>
      <c r="P108" s="157">
        <v>83700</v>
      </c>
    </row>
    <row r="109" spans="14:16" ht="15" customHeight="1" x14ac:dyDescent="0.25">
      <c r="O109" t="s">
        <v>275</v>
      </c>
      <c r="P109" s="157">
        <v>85000</v>
      </c>
    </row>
    <row r="110" spans="14:16" ht="15" customHeight="1" x14ac:dyDescent="0.25">
      <c r="O110" t="s">
        <v>275</v>
      </c>
      <c r="P110" s="157">
        <v>91100</v>
      </c>
    </row>
    <row r="111" spans="14:16" ht="15" customHeight="1" x14ac:dyDescent="0.25">
      <c r="O111" t="s">
        <v>275</v>
      </c>
      <c r="P111" s="157">
        <v>114000</v>
      </c>
    </row>
    <row r="112" spans="14:16" ht="15" customHeight="1" x14ac:dyDescent="0.25">
      <c r="O112" t="s">
        <v>276</v>
      </c>
      <c r="P112" s="157">
        <v>85800</v>
      </c>
    </row>
    <row r="113" spans="15:16" ht="15" customHeight="1" x14ac:dyDescent="0.25">
      <c r="O113" t="s">
        <v>276</v>
      </c>
      <c r="P113" s="157">
        <v>77200</v>
      </c>
    </row>
    <row r="114" spans="15:16" ht="15" customHeight="1" x14ac:dyDescent="0.25">
      <c r="O114" t="s">
        <v>275</v>
      </c>
      <c r="P114" s="157">
        <v>113800</v>
      </c>
    </row>
    <row r="115" spans="15:16" ht="15" customHeight="1" x14ac:dyDescent="0.25">
      <c r="O115" t="s">
        <v>276</v>
      </c>
      <c r="P115" s="157">
        <v>83600</v>
      </c>
    </row>
    <row r="116" spans="15:16" ht="15" customHeight="1" x14ac:dyDescent="0.25">
      <c r="O116" t="s">
        <v>276</v>
      </c>
      <c r="P116" s="157">
        <v>78800</v>
      </c>
    </row>
    <row r="117" spans="15:16" ht="15" customHeight="1" x14ac:dyDescent="0.25">
      <c r="O117" t="s">
        <v>276</v>
      </c>
      <c r="P117" s="157">
        <v>93500</v>
      </c>
    </row>
    <row r="118" spans="15:16" ht="15" customHeight="1" x14ac:dyDescent="0.25">
      <c r="O118" t="s">
        <v>275</v>
      </c>
      <c r="P118" s="157">
        <v>109800</v>
      </c>
    </row>
    <row r="119" spans="15:16" ht="15" customHeight="1" x14ac:dyDescent="0.25">
      <c r="O119" t="s">
        <v>276</v>
      </c>
      <c r="P119" s="157">
        <v>57100</v>
      </c>
    </row>
    <row r="120" spans="15:16" ht="15" customHeight="1" x14ac:dyDescent="0.25">
      <c r="O120" t="s">
        <v>276</v>
      </c>
      <c r="P120" s="157">
        <v>78700</v>
      </c>
    </row>
    <row r="121" spans="15:16" ht="15" customHeight="1" x14ac:dyDescent="0.25">
      <c r="O121" t="s">
        <v>276</v>
      </c>
      <c r="P121" s="157">
        <v>61500</v>
      </c>
    </row>
    <row r="122" spans="15:16" ht="15" customHeight="1" x14ac:dyDescent="0.25">
      <c r="O122" t="s">
        <v>276</v>
      </c>
      <c r="P122" s="157">
        <v>78400</v>
      </c>
    </row>
    <row r="123" spans="15:16" ht="15" customHeight="1" x14ac:dyDescent="0.25">
      <c r="O123" t="s">
        <v>275</v>
      </c>
      <c r="P123" s="157">
        <v>125900</v>
      </c>
    </row>
    <row r="124" spans="15:16" ht="15" customHeight="1" x14ac:dyDescent="0.25">
      <c r="O124" t="s">
        <v>275</v>
      </c>
      <c r="P124" s="157">
        <v>83900</v>
      </c>
    </row>
    <row r="125" spans="15:16" ht="15" customHeight="1" x14ac:dyDescent="0.25">
      <c r="O125" t="s">
        <v>276</v>
      </c>
      <c r="P125" s="157">
        <v>75100</v>
      </c>
    </row>
    <row r="126" spans="15:16" ht="15" customHeight="1" x14ac:dyDescent="0.25">
      <c r="O126" t="s">
        <v>275</v>
      </c>
      <c r="P126" s="157">
        <v>61400</v>
      </c>
    </row>
    <row r="127" spans="15:16" ht="15" customHeight="1" x14ac:dyDescent="0.25">
      <c r="O127" t="s">
        <v>276</v>
      </c>
      <c r="P127" s="157">
        <v>80700</v>
      </c>
    </row>
    <row r="128" spans="15:16" ht="15" customHeight="1" x14ac:dyDescent="0.25">
      <c r="O128" t="s">
        <v>276</v>
      </c>
      <c r="P128" s="157">
        <v>70300</v>
      </c>
    </row>
    <row r="129" spans="15:16" ht="15" customHeight="1" x14ac:dyDescent="0.25">
      <c r="O129" t="s">
        <v>276</v>
      </c>
      <c r="P129" s="157">
        <v>82200</v>
      </c>
    </row>
    <row r="130" spans="15:16" ht="15" customHeight="1" x14ac:dyDescent="0.25">
      <c r="O130" t="s">
        <v>275</v>
      </c>
      <c r="P130" s="157">
        <v>100200</v>
      </c>
    </row>
    <row r="131" spans="15:16" ht="15" customHeight="1" x14ac:dyDescent="0.25">
      <c r="O131" t="s">
        <v>275</v>
      </c>
      <c r="P131" s="157">
        <v>135900</v>
      </c>
    </row>
    <row r="132" spans="15:16" ht="15" customHeight="1" x14ac:dyDescent="0.25">
      <c r="O132" t="s">
        <v>276</v>
      </c>
      <c r="P132" s="157">
        <v>68500</v>
      </c>
    </row>
    <row r="133" spans="15:16" ht="15" customHeight="1" x14ac:dyDescent="0.25">
      <c r="O133" t="s">
        <v>276</v>
      </c>
      <c r="P133" s="157">
        <v>76600</v>
      </c>
    </row>
    <row r="134" spans="15:16" ht="15" customHeight="1" x14ac:dyDescent="0.25">
      <c r="O134" t="s">
        <v>275</v>
      </c>
      <c r="P134" s="157">
        <v>114600</v>
      </c>
    </row>
    <row r="135" spans="15:16" ht="15" customHeight="1" x14ac:dyDescent="0.25">
      <c r="O135" t="s">
        <v>275</v>
      </c>
      <c r="P135" s="157">
        <v>84300</v>
      </c>
    </row>
    <row r="136" spans="15:16" ht="15" customHeight="1" x14ac:dyDescent="0.25">
      <c r="P136" s="157"/>
    </row>
    <row r="137" spans="15:16" ht="15" customHeight="1" x14ac:dyDescent="0.25">
      <c r="O137" t="s">
        <v>688</v>
      </c>
      <c r="P137" s="6" t="s">
        <v>689</v>
      </c>
    </row>
    <row r="138" spans="15:16" ht="15" customHeight="1" x14ac:dyDescent="0.25">
      <c r="O138" t="s">
        <v>690</v>
      </c>
      <c r="P138">
        <v>25</v>
      </c>
    </row>
    <row r="139" spans="15:16" ht="15" customHeight="1" x14ac:dyDescent="0.25">
      <c r="O139" t="s">
        <v>691</v>
      </c>
      <c r="P139">
        <v>24</v>
      </c>
    </row>
    <row r="140" spans="15:16" ht="15" customHeight="1" x14ac:dyDescent="0.25">
      <c r="O140" t="s">
        <v>692</v>
      </c>
      <c r="P140">
        <v>2</v>
      </c>
    </row>
    <row r="141" spans="15:16" ht="15" customHeight="1" x14ac:dyDescent="0.25">
      <c r="O141" t="s">
        <v>693</v>
      </c>
      <c r="P141">
        <v>55</v>
      </c>
    </row>
    <row r="142" spans="15:16" ht="15" customHeight="1" x14ac:dyDescent="0.25">
      <c r="O142" t="s">
        <v>694</v>
      </c>
      <c r="P142">
        <v>12</v>
      </c>
    </row>
    <row r="143" spans="15:16" ht="15" customHeight="1" x14ac:dyDescent="0.25">
      <c r="O143" t="s">
        <v>695</v>
      </c>
      <c r="P143">
        <v>6</v>
      </c>
    </row>
    <row r="144" spans="15:16" ht="15" customHeight="1" x14ac:dyDescent="0.25">
      <c r="P144" s="157"/>
    </row>
    <row r="145" spans="14:16" ht="15" customHeight="1" x14ac:dyDescent="0.25">
      <c r="P145" s="157"/>
    </row>
    <row r="146" spans="14:16" ht="15" customHeight="1" x14ac:dyDescent="0.25">
      <c r="P146" s="157"/>
    </row>
    <row r="147" spans="14:16" ht="15" customHeight="1" x14ac:dyDescent="0.25">
      <c r="P147" s="157"/>
    </row>
    <row r="149" spans="14:16" ht="15" customHeight="1" x14ac:dyDescent="0.25">
      <c r="N149" s="53" t="s">
        <v>274</v>
      </c>
      <c r="O149" s="53" t="s">
        <v>312</v>
      </c>
      <c r="P149" s="52" t="s">
        <v>696</v>
      </c>
    </row>
    <row r="150" spans="14:16" ht="15" customHeight="1" x14ac:dyDescent="0.25">
      <c r="N150" s="27" t="s">
        <v>276</v>
      </c>
      <c r="O150" s="27" t="s">
        <v>697</v>
      </c>
      <c r="P150" s="51">
        <v>81400</v>
      </c>
    </row>
    <row r="151" spans="14:16" ht="15" customHeight="1" x14ac:dyDescent="0.25">
      <c r="N151" s="27" t="s">
        <v>276</v>
      </c>
      <c r="O151" s="27" t="s">
        <v>318</v>
      </c>
      <c r="P151" s="51">
        <v>62000</v>
      </c>
    </row>
    <row r="152" spans="14:16" ht="15" customHeight="1" x14ac:dyDescent="0.25">
      <c r="N152" s="27" t="s">
        <v>276</v>
      </c>
      <c r="O152" s="27" t="s">
        <v>698</v>
      </c>
      <c r="P152" s="51">
        <v>59900</v>
      </c>
    </row>
    <row r="153" spans="14:16" ht="15" customHeight="1" x14ac:dyDescent="0.25">
      <c r="N153" s="27" t="s">
        <v>275</v>
      </c>
      <c r="O153" s="27" t="s">
        <v>697</v>
      </c>
      <c r="P153" s="51">
        <v>97500</v>
      </c>
    </row>
    <row r="154" spans="14:16" ht="15" customHeight="1" x14ac:dyDescent="0.25">
      <c r="N154" s="27" t="s">
        <v>275</v>
      </c>
      <c r="O154" s="27" t="s">
        <v>318</v>
      </c>
      <c r="P154" s="51">
        <v>45200</v>
      </c>
    </row>
    <row r="155" spans="14:16" ht="15" customHeight="1" x14ac:dyDescent="0.25">
      <c r="N155" s="27" t="s">
        <v>275</v>
      </c>
      <c r="O155" s="27" t="s">
        <v>698</v>
      </c>
      <c r="P155" s="51">
        <v>45900</v>
      </c>
    </row>
    <row r="157" spans="14:16" ht="15" customHeight="1" x14ac:dyDescent="0.25">
      <c r="N157" s="27"/>
      <c r="O157" s="27"/>
      <c r="P157" s="51"/>
    </row>
    <row r="158" spans="14:16" ht="15" customHeight="1" x14ac:dyDescent="0.25">
      <c r="N158" s="27"/>
      <c r="O158" s="27"/>
      <c r="P158" s="51"/>
    </row>
    <row r="159" spans="14:16" ht="15" customHeight="1" x14ac:dyDescent="0.25">
      <c r="N159" s="27"/>
      <c r="O159" s="27"/>
      <c r="P159" s="51"/>
    </row>
    <row r="161" spans="14:16" ht="15" customHeight="1" x14ac:dyDescent="0.25">
      <c r="N161" s="27"/>
      <c r="O161" s="27"/>
      <c r="P161" s="51"/>
    </row>
    <row r="162" spans="14:16" ht="15" customHeight="1" x14ac:dyDescent="0.25">
      <c r="N162" s="27"/>
      <c r="O162" s="27"/>
      <c r="P162" s="51"/>
    </row>
    <row r="163" spans="14:16" ht="15" customHeight="1" x14ac:dyDescent="0.25">
      <c r="N163" s="27"/>
      <c r="O163" s="27"/>
      <c r="P163" s="51"/>
    </row>
    <row r="164" spans="14:16" ht="15" customHeight="1" x14ac:dyDescent="0.25">
      <c r="N164" s="27"/>
      <c r="O164" s="27"/>
      <c r="P164" s="51"/>
    </row>
    <row r="167" spans="14:16" ht="15" customHeight="1" x14ac:dyDescent="0.25">
      <c r="N167" s="27"/>
      <c r="O167" s="27"/>
      <c r="P167" s="51"/>
    </row>
    <row r="168" spans="14:16" ht="15" customHeight="1" x14ac:dyDescent="0.25">
      <c r="N168" s="27"/>
      <c r="O168" s="27"/>
      <c r="P168" s="51"/>
    </row>
    <row r="169" spans="14:16" ht="15" customHeight="1" x14ac:dyDescent="0.25">
      <c r="N169" s="27"/>
      <c r="O169" s="27"/>
      <c r="P169" s="51"/>
    </row>
    <row r="179" spans="15:16" ht="15" customHeight="1" x14ac:dyDescent="0.25">
      <c r="O179" t="s">
        <v>699</v>
      </c>
      <c r="P179" s="72">
        <v>50000</v>
      </c>
    </row>
    <row r="180" spans="15:16" ht="15" customHeight="1" x14ac:dyDescent="0.25">
      <c r="O180" t="s">
        <v>0</v>
      </c>
      <c r="P180" s="72">
        <v>13100</v>
      </c>
    </row>
    <row r="181" spans="15:16" ht="15" customHeight="1" x14ac:dyDescent="0.25">
      <c r="O181" t="s">
        <v>1</v>
      </c>
      <c r="P181" s="72">
        <v>7000</v>
      </c>
    </row>
    <row r="182" spans="15:16" ht="15" customHeight="1" x14ac:dyDescent="0.25">
      <c r="O182" t="s">
        <v>2</v>
      </c>
      <c r="P182" s="72">
        <v>-9300</v>
      </c>
    </row>
    <row r="183" spans="15:16" ht="15" customHeight="1" x14ac:dyDescent="0.25">
      <c r="O183" t="s">
        <v>3</v>
      </c>
      <c r="P183" s="72">
        <v>-7000</v>
      </c>
    </row>
    <row r="184" spans="15:16" ht="15" customHeight="1" x14ac:dyDescent="0.25">
      <c r="O184" t="s">
        <v>4</v>
      </c>
      <c r="P184" s="72">
        <v>-5900</v>
      </c>
    </row>
    <row r="185" spans="15:16" ht="15" customHeight="1" x14ac:dyDescent="0.25">
      <c r="O185" t="s">
        <v>5</v>
      </c>
      <c r="P185" s="72">
        <v>2400</v>
      </c>
    </row>
    <row r="186" spans="15:16" ht="15" customHeight="1" x14ac:dyDescent="0.25">
      <c r="O186" t="s">
        <v>236</v>
      </c>
      <c r="P186" s="72">
        <v>-6500</v>
      </c>
    </row>
    <row r="187" spans="15:16" ht="15" customHeight="1" x14ac:dyDescent="0.25">
      <c r="O187" t="s">
        <v>237</v>
      </c>
      <c r="P187" s="72">
        <v>-8000</v>
      </c>
    </row>
    <row r="188" spans="15:16" ht="15" customHeight="1" x14ac:dyDescent="0.25">
      <c r="O188" t="s">
        <v>685</v>
      </c>
      <c r="P188" s="72">
        <v>9700</v>
      </c>
    </row>
    <row r="189" spans="15:16" ht="15" customHeight="1" x14ac:dyDescent="0.25">
      <c r="O189" t="s">
        <v>233</v>
      </c>
      <c r="P189" s="72">
        <v>-6700</v>
      </c>
    </row>
    <row r="190" spans="15:16" ht="15" customHeight="1" x14ac:dyDescent="0.25">
      <c r="O190" t="s">
        <v>234</v>
      </c>
      <c r="P190" s="72">
        <v>11900</v>
      </c>
    </row>
    <row r="191" spans="15:16" ht="15" customHeight="1" x14ac:dyDescent="0.25">
      <c r="O191" t="s">
        <v>235</v>
      </c>
      <c r="P191" s="72">
        <v>-6700</v>
      </c>
    </row>
    <row r="192" spans="15:16" ht="15" customHeight="1" x14ac:dyDescent="0.25">
      <c r="O192" t="s">
        <v>700</v>
      </c>
      <c r="P192"/>
    </row>
    <row r="194" spans="14:16" ht="15" customHeight="1" x14ac:dyDescent="0.25">
      <c r="N194" t="s">
        <v>10</v>
      </c>
      <c r="O194" s="6" t="s">
        <v>701</v>
      </c>
      <c r="P194" s="6" t="s">
        <v>702</v>
      </c>
    </row>
    <row r="195" spans="14:16" ht="15" customHeight="1" x14ac:dyDescent="0.25">
      <c r="N195" t="s">
        <v>0</v>
      </c>
      <c r="O195" s="5">
        <v>80000</v>
      </c>
      <c r="P195" s="157">
        <v>81000</v>
      </c>
    </row>
    <row r="196" spans="14:16" ht="15" customHeight="1" x14ac:dyDescent="0.25">
      <c r="N196" t="s">
        <v>1</v>
      </c>
      <c r="O196" s="5">
        <v>70000</v>
      </c>
      <c r="P196" s="157">
        <v>57000</v>
      </c>
    </row>
    <row r="197" spans="14:16" ht="15" customHeight="1" x14ac:dyDescent="0.25">
      <c r="N197" t="s">
        <v>2</v>
      </c>
      <c r="O197" s="5">
        <v>90000</v>
      </c>
      <c r="P197" s="157">
        <v>91000</v>
      </c>
    </row>
    <row r="198" spans="14:16" ht="15" customHeight="1" x14ac:dyDescent="0.25">
      <c r="N198" t="s">
        <v>3</v>
      </c>
      <c r="O198" s="5">
        <v>120000</v>
      </c>
      <c r="P198" s="157">
        <v>106000</v>
      </c>
    </row>
    <row r="199" spans="14:16" ht="15" customHeight="1" x14ac:dyDescent="0.25">
      <c r="N199" t="s">
        <v>4</v>
      </c>
      <c r="O199" s="5">
        <v>140000</v>
      </c>
      <c r="P199" s="157">
        <v>139000</v>
      </c>
    </row>
    <row r="200" spans="14:16" ht="15" customHeight="1" x14ac:dyDescent="0.25">
      <c r="N200" t="s">
        <v>5</v>
      </c>
      <c r="O200" s="5">
        <v>160000</v>
      </c>
      <c r="P200" s="157">
        <v>141000</v>
      </c>
    </row>
    <row r="201" spans="14:16" ht="15" customHeight="1" x14ac:dyDescent="0.25">
      <c r="N201" t="s">
        <v>236</v>
      </c>
      <c r="O201" s="5">
        <v>180000</v>
      </c>
      <c r="P201" s="157">
        <v>199000</v>
      </c>
    </row>
    <row r="202" spans="14:16" ht="15" customHeight="1" x14ac:dyDescent="0.25">
      <c r="N202" t="s">
        <v>237</v>
      </c>
      <c r="O202" s="5">
        <v>190000</v>
      </c>
      <c r="P202" s="157">
        <v>205000</v>
      </c>
    </row>
    <row r="203" spans="14:16" ht="15" customHeight="1" x14ac:dyDescent="0.25">
      <c r="N203" t="s">
        <v>685</v>
      </c>
      <c r="O203" s="5">
        <v>130000</v>
      </c>
      <c r="P203" s="157">
        <v>124000</v>
      </c>
    </row>
    <row r="204" spans="14:16" ht="15" customHeight="1" x14ac:dyDescent="0.25">
      <c r="N204" t="s">
        <v>233</v>
      </c>
      <c r="O204" s="5">
        <v>110000</v>
      </c>
      <c r="P204" s="157">
        <v>114000</v>
      </c>
    </row>
    <row r="205" spans="14:16" ht="15" customHeight="1" x14ac:dyDescent="0.25">
      <c r="N205" t="s">
        <v>234</v>
      </c>
      <c r="O205" s="5">
        <v>70000</v>
      </c>
      <c r="P205" s="157">
        <v>76000</v>
      </c>
    </row>
    <row r="206" spans="14:16" ht="15" customHeight="1" x14ac:dyDescent="0.25">
      <c r="N206" t="s">
        <v>235</v>
      </c>
      <c r="O206" s="5">
        <v>60000</v>
      </c>
      <c r="P206" s="157">
        <v>58000</v>
      </c>
    </row>
  </sheetData>
  <hyperlinks>
    <hyperlink ref="I1" location="'List of Topics'!A1" display="Return to List of Topics sheet"/>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Z61"/>
  <sheetViews>
    <sheetView workbookViewId="0">
      <selection activeCell="I1" sqref="I1"/>
    </sheetView>
  </sheetViews>
  <sheetFormatPr defaultRowHeight="15" customHeight="1" x14ac:dyDescent="0.25"/>
  <cols>
    <col min="1" max="1" width="3.5703125" customWidth="1"/>
    <col min="11" max="11" width="9.140625" customWidth="1"/>
    <col min="12" max="12" width="11.140625" customWidth="1"/>
  </cols>
  <sheetData>
    <row r="1" spans="1:26" ht="15" customHeight="1" x14ac:dyDescent="0.25">
      <c r="A1" s="74" t="str">
        <f ca="1">"© S. Christian Albright, 2011-" &amp; YEAR(TODAY()) &amp; ", All Rights Reserved"</f>
        <v>© S. Christian Albright, 2011-2017, All Rights Reserved</v>
      </c>
      <c r="I1" s="1" t="s">
        <v>506</v>
      </c>
    </row>
    <row r="3" spans="1:26" ht="15" customHeight="1" x14ac:dyDescent="0.25">
      <c r="K3" s="112" t="s">
        <v>249</v>
      </c>
      <c r="L3" s="112" t="s">
        <v>250</v>
      </c>
    </row>
    <row r="4" spans="1:26" ht="15" customHeight="1" x14ac:dyDescent="0.25">
      <c r="K4" s="148">
        <v>8627</v>
      </c>
      <c r="L4" s="148">
        <v>23919</v>
      </c>
    </row>
    <row r="5" spans="1:26" ht="15" customHeight="1" x14ac:dyDescent="0.25">
      <c r="K5" s="148">
        <v>5343</v>
      </c>
      <c r="L5" s="148">
        <v>19507</v>
      </c>
    </row>
    <row r="6" spans="1:26" ht="15" customHeight="1" x14ac:dyDescent="0.25">
      <c r="K6" s="148">
        <v>6244</v>
      </c>
      <c r="L6" s="148">
        <v>34377</v>
      </c>
      <c r="Z6" t="s">
        <v>174</v>
      </c>
    </row>
    <row r="7" spans="1:26" ht="15" customHeight="1" x14ac:dyDescent="0.25">
      <c r="K7" s="148">
        <v>9451</v>
      </c>
      <c r="L7" s="148">
        <v>30285</v>
      </c>
    </row>
    <row r="8" spans="1:26" ht="15" customHeight="1" x14ac:dyDescent="0.25">
      <c r="K8" s="148">
        <v>6698</v>
      </c>
      <c r="L8" s="148">
        <v>19673</v>
      </c>
    </row>
    <row r="9" spans="1:26" ht="15" customHeight="1" x14ac:dyDescent="0.25">
      <c r="K9" s="148">
        <v>6752</v>
      </c>
      <c r="L9" s="148">
        <v>21007</v>
      </c>
    </row>
    <row r="10" spans="1:26" ht="15" customHeight="1" x14ac:dyDescent="0.25">
      <c r="K10" s="148">
        <v>5985</v>
      </c>
      <c r="L10" s="148">
        <v>16644</v>
      </c>
    </row>
    <row r="11" spans="1:26" ht="15" customHeight="1" x14ac:dyDescent="0.25">
      <c r="K11" s="148">
        <v>5586</v>
      </c>
      <c r="L11" s="148">
        <v>21022</v>
      </c>
    </row>
    <row r="12" spans="1:26" ht="15" customHeight="1" x14ac:dyDescent="0.25">
      <c r="K12" s="148">
        <v>8476</v>
      </c>
      <c r="L12" s="148">
        <v>23928</v>
      </c>
    </row>
    <row r="13" spans="1:26" ht="15" customHeight="1" x14ac:dyDescent="0.25">
      <c r="K13" s="148">
        <v>9191</v>
      </c>
      <c r="L13" s="148">
        <v>31403</v>
      </c>
    </row>
    <row r="14" spans="1:26" ht="15" customHeight="1" x14ac:dyDescent="0.25">
      <c r="K14" s="148">
        <v>7242</v>
      </c>
      <c r="L14" s="148">
        <v>25333</v>
      </c>
    </row>
    <row r="15" spans="1:26" ht="15" customHeight="1" x14ac:dyDescent="0.25">
      <c r="K15" s="148">
        <v>8277</v>
      </c>
      <c r="L15" s="148">
        <v>28071</v>
      </c>
    </row>
    <row r="29" spans="3:3" ht="15" customHeight="1" x14ac:dyDescent="0.25">
      <c r="C29" s="49"/>
    </row>
    <row r="45" spans="2:2" ht="15" customHeight="1" x14ac:dyDescent="0.25">
      <c r="B45" s="32"/>
    </row>
    <row r="55" spans="2:2" ht="15" customHeight="1" x14ac:dyDescent="0.25">
      <c r="B55" s="118"/>
    </row>
    <row r="56" spans="2:2" ht="15" customHeight="1" x14ac:dyDescent="0.25">
      <c r="B56" s="118"/>
    </row>
    <row r="57" spans="2:2" ht="15" customHeight="1" x14ac:dyDescent="0.25">
      <c r="B57" s="118"/>
    </row>
    <row r="58" spans="2:2" ht="15" customHeight="1" x14ac:dyDescent="0.25">
      <c r="B58" s="118"/>
    </row>
    <row r="59" spans="2:2" ht="15" customHeight="1" x14ac:dyDescent="0.25">
      <c r="B59" s="118"/>
    </row>
    <row r="60" spans="2:2" ht="15" customHeight="1" x14ac:dyDescent="0.25">
      <c r="B60" s="118"/>
    </row>
    <row r="61" spans="2:2" ht="15" customHeight="1" x14ac:dyDescent="0.25">
      <c r="B61" s="118"/>
    </row>
  </sheetData>
  <hyperlinks>
    <hyperlink ref="I1" location="'List of Topics'!A1" display="Return to List of Topics sheet"/>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U45"/>
  <sheetViews>
    <sheetView workbookViewId="0">
      <selection activeCell="I1" sqref="I1"/>
    </sheetView>
  </sheetViews>
  <sheetFormatPr defaultRowHeight="15" customHeight="1" x14ac:dyDescent="0.25"/>
  <cols>
    <col min="1" max="1" width="3.5703125" customWidth="1"/>
    <col min="11" max="11" width="9.140625" customWidth="1"/>
    <col min="12" max="12" width="11.140625" customWidth="1"/>
    <col min="13" max="13" width="9.85546875" customWidth="1"/>
  </cols>
  <sheetData>
    <row r="1" spans="1:12" ht="15" customHeight="1" x14ac:dyDescent="0.25">
      <c r="A1" s="74" t="str">
        <f ca="1">"© S. Christian Albright, 2011-" &amp; YEAR(TODAY()) &amp; ", All Rights Reserved"</f>
        <v>© S. Christian Albright, 2011-2017, All Rights Reserved</v>
      </c>
      <c r="I1" s="1" t="s">
        <v>506</v>
      </c>
    </row>
    <row r="3" spans="1:12" ht="15" customHeight="1" x14ac:dyDescent="0.25">
      <c r="K3" s="112" t="s">
        <v>10</v>
      </c>
      <c r="L3" s="112" t="s">
        <v>20</v>
      </c>
    </row>
    <row r="4" spans="1:12" ht="15" customHeight="1" x14ac:dyDescent="0.25">
      <c r="K4" s="113">
        <v>41275</v>
      </c>
      <c r="L4" s="148">
        <v>8627</v>
      </c>
    </row>
    <row r="5" spans="1:12" ht="15" customHeight="1" x14ac:dyDescent="0.25">
      <c r="K5" s="113">
        <v>41306</v>
      </c>
      <c r="L5" s="148">
        <v>5343</v>
      </c>
    </row>
    <row r="6" spans="1:12" ht="15" customHeight="1" x14ac:dyDescent="0.25">
      <c r="K6" s="113">
        <v>41334</v>
      </c>
      <c r="L6" s="148">
        <v>6244</v>
      </c>
    </row>
    <row r="7" spans="1:12" ht="15" customHeight="1" x14ac:dyDescent="0.25">
      <c r="K7" s="113">
        <v>41365</v>
      </c>
      <c r="L7" s="148">
        <v>9451</v>
      </c>
    </row>
    <row r="8" spans="1:12" ht="15" customHeight="1" x14ac:dyDescent="0.25">
      <c r="K8" s="113">
        <v>41395</v>
      </c>
      <c r="L8" s="148">
        <v>6698</v>
      </c>
    </row>
    <row r="9" spans="1:12" ht="15" customHeight="1" x14ac:dyDescent="0.25">
      <c r="K9" s="113">
        <v>41426</v>
      </c>
      <c r="L9" s="148">
        <v>6752</v>
      </c>
    </row>
    <row r="10" spans="1:12" ht="15" customHeight="1" x14ac:dyDescent="0.25">
      <c r="K10" s="113">
        <v>41456</v>
      </c>
      <c r="L10" s="148">
        <v>5985</v>
      </c>
    </row>
    <row r="11" spans="1:12" ht="15" customHeight="1" x14ac:dyDescent="0.25">
      <c r="K11" s="113">
        <v>41487</v>
      </c>
      <c r="L11" s="148">
        <v>5586</v>
      </c>
    </row>
    <row r="12" spans="1:12" ht="15" customHeight="1" x14ac:dyDescent="0.25">
      <c r="K12" s="113">
        <v>41518</v>
      </c>
      <c r="L12" s="148">
        <v>8476</v>
      </c>
    </row>
    <row r="13" spans="1:12" ht="15" customHeight="1" x14ac:dyDescent="0.25">
      <c r="K13" s="113">
        <v>41548</v>
      </c>
      <c r="L13" s="148">
        <v>9191</v>
      </c>
    </row>
    <row r="14" spans="1:12" ht="15" customHeight="1" x14ac:dyDescent="0.25">
      <c r="K14" s="113">
        <v>41579</v>
      </c>
      <c r="L14" s="148">
        <v>7242</v>
      </c>
    </row>
    <row r="15" spans="1:12" ht="15" customHeight="1" x14ac:dyDescent="0.25">
      <c r="K15" s="113">
        <v>41609</v>
      </c>
      <c r="L15" s="148">
        <v>8277</v>
      </c>
    </row>
    <row r="26" spans="2:21" ht="15" customHeight="1" x14ac:dyDescent="0.25">
      <c r="B26" s="32" t="s">
        <v>703</v>
      </c>
      <c r="U26" s="32"/>
    </row>
    <row r="33" spans="3:13" ht="15" customHeight="1" x14ac:dyDescent="0.25">
      <c r="K33" s="6" t="s">
        <v>10</v>
      </c>
      <c r="L33" s="6" t="s">
        <v>704</v>
      </c>
      <c r="M33" s="6" t="s">
        <v>705</v>
      </c>
    </row>
    <row r="34" spans="3:13" ht="15" customHeight="1" x14ac:dyDescent="0.25">
      <c r="K34" s="113">
        <v>41275</v>
      </c>
      <c r="L34" s="148">
        <v>8627</v>
      </c>
      <c r="M34" s="148">
        <v>268994</v>
      </c>
    </row>
    <row r="35" spans="3:13" ht="15" customHeight="1" x14ac:dyDescent="0.25">
      <c r="K35" s="113">
        <v>41306</v>
      </c>
      <c r="L35" s="148">
        <v>5343</v>
      </c>
      <c r="M35" s="148">
        <v>289135</v>
      </c>
    </row>
    <row r="36" spans="3:13" ht="15" customHeight="1" x14ac:dyDescent="0.25">
      <c r="C36" s="49"/>
      <c r="K36" s="113">
        <v>41334</v>
      </c>
      <c r="L36" s="148">
        <v>6244</v>
      </c>
      <c r="M36" s="148">
        <v>159351</v>
      </c>
    </row>
    <row r="37" spans="3:13" ht="15" customHeight="1" x14ac:dyDescent="0.25">
      <c r="K37" s="113">
        <v>41365</v>
      </c>
      <c r="L37" s="148">
        <v>9451</v>
      </c>
      <c r="M37" s="148">
        <v>383878</v>
      </c>
    </row>
    <row r="38" spans="3:13" ht="15" customHeight="1" x14ac:dyDescent="0.25">
      <c r="K38" s="113">
        <v>41395</v>
      </c>
      <c r="L38" s="148">
        <v>6698</v>
      </c>
      <c r="M38" s="148">
        <v>355345</v>
      </c>
    </row>
    <row r="39" spans="3:13" ht="15" customHeight="1" x14ac:dyDescent="0.25">
      <c r="K39" s="113">
        <v>41426</v>
      </c>
      <c r="L39" s="148">
        <v>6752</v>
      </c>
      <c r="M39" s="148">
        <v>444653</v>
      </c>
    </row>
    <row r="40" spans="3:13" ht="15" customHeight="1" x14ac:dyDescent="0.25">
      <c r="K40" s="113">
        <v>41456</v>
      </c>
      <c r="L40" s="148">
        <v>5985</v>
      </c>
      <c r="M40" s="148">
        <v>110768</v>
      </c>
    </row>
    <row r="41" spans="3:13" ht="15" customHeight="1" x14ac:dyDescent="0.25">
      <c r="K41" s="113">
        <v>41487</v>
      </c>
      <c r="L41" s="148">
        <v>5586</v>
      </c>
      <c r="M41" s="148">
        <v>476350</v>
      </c>
    </row>
    <row r="42" spans="3:13" ht="15" customHeight="1" x14ac:dyDescent="0.25">
      <c r="K42" s="113">
        <v>41518</v>
      </c>
      <c r="L42" s="148">
        <v>8476</v>
      </c>
      <c r="M42" s="148">
        <v>239177</v>
      </c>
    </row>
    <row r="43" spans="3:13" ht="15" customHeight="1" x14ac:dyDescent="0.25">
      <c r="K43" s="113">
        <v>41548</v>
      </c>
      <c r="L43" s="148">
        <v>9191</v>
      </c>
      <c r="M43" s="148">
        <v>121368</v>
      </c>
    </row>
    <row r="44" spans="3:13" ht="15" customHeight="1" x14ac:dyDescent="0.25">
      <c r="K44" s="113">
        <v>41579</v>
      </c>
      <c r="L44" s="148">
        <v>7242</v>
      </c>
      <c r="M44" s="148">
        <v>472650</v>
      </c>
    </row>
    <row r="45" spans="3:13" ht="15" customHeight="1" x14ac:dyDescent="0.25">
      <c r="K45" s="113">
        <v>41609</v>
      </c>
      <c r="L45" s="148">
        <v>8277</v>
      </c>
      <c r="M45" s="148">
        <v>332115</v>
      </c>
    </row>
  </sheetData>
  <hyperlinks>
    <hyperlink ref="I1" location="'List of Topics'!A1" display="Return to List of Topics sheet"/>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M32"/>
  <sheetViews>
    <sheetView showGridLines="0" showRowColHeaders="0" workbookViewId="0">
      <selection activeCell="I1" sqref="I1"/>
    </sheetView>
  </sheetViews>
  <sheetFormatPr defaultRowHeight="15" customHeight="1" x14ac:dyDescent="0.25"/>
  <cols>
    <col min="1" max="1" width="3.5703125" customWidth="1"/>
  </cols>
  <sheetData>
    <row r="1" spans="1:13" ht="15" customHeight="1" x14ac:dyDescent="0.25">
      <c r="A1" s="74" t="str">
        <f ca="1">"© S. Christian Albright, 2011-" &amp; YEAR(TODAY()) &amp; ", All Rights Reserved"</f>
        <v>© S. Christian Albright, 2011-2017, All Rights Reserved</v>
      </c>
      <c r="I1" s="1" t="s">
        <v>506</v>
      </c>
    </row>
    <row r="3" spans="1:13" ht="15" customHeight="1" x14ac:dyDescent="0.25">
      <c r="K3" s="32" t="s">
        <v>706</v>
      </c>
    </row>
    <row r="15" spans="1:13" ht="15" customHeight="1" x14ac:dyDescent="0.25">
      <c r="K15" s="6" t="s">
        <v>33</v>
      </c>
      <c r="L15" s="6" t="s">
        <v>34</v>
      </c>
      <c r="M15" s="6" t="s">
        <v>35</v>
      </c>
    </row>
    <row r="16" spans="1:13" ht="15" customHeight="1" x14ac:dyDescent="0.25">
      <c r="K16">
        <v>10</v>
      </c>
      <c r="L16">
        <v>6</v>
      </c>
      <c r="M16">
        <v>5</v>
      </c>
    </row>
    <row r="17" spans="2:13" ht="15" customHeight="1" x14ac:dyDescent="0.25">
      <c r="K17">
        <v>5</v>
      </c>
      <c r="L17">
        <v>11</v>
      </c>
      <c r="M17">
        <v>7</v>
      </c>
    </row>
    <row r="18" spans="2:13" ht="15" customHeight="1" x14ac:dyDescent="0.25">
      <c r="K18">
        <v>13</v>
      </c>
      <c r="L18">
        <v>10</v>
      </c>
      <c r="M18">
        <v>6</v>
      </c>
    </row>
    <row r="19" spans="2:13" ht="15" customHeight="1" x14ac:dyDescent="0.25">
      <c r="K19">
        <v>2</v>
      </c>
      <c r="L19">
        <v>15</v>
      </c>
      <c r="M19">
        <v>19</v>
      </c>
    </row>
    <row r="20" spans="2:13" ht="15" customHeight="1" x14ac:dyDescent="0.25">
      <c r="K20">
        <v>9</v>
      </c>
      <c r="L20">
        <v>5</v>
      </c>
      <c r="M20">
        <v>20</v>
      </c>
    </row>
    <row r="21" spans="2:13" ht="15" customHeight="1" x14ac:dyDescent="0.25">
      <c r="K21">
        <v>18</v>
      </c>
      <c r="L21">
        <v>16</v>
      </c>
      <c r="M21">
        <v>19</v>
      </c>
    </row>
    <row r="22" spans="2:13" ht="15" customHeight="1" x14ac:dyDescent="0.25">
      <c r="K22">
        <v>18</v>
      </c>
      <c r="L22">
        <v>15</v>
      </c>
      <c r="M22">
        <v>1</v>
      </c>
    </row>
    <row r="23" spans="2:13" ht="15" customHeight="1" x14ac:dyDescent="0.25">
      <c r="K23">
        <v>2</v>
      </c>
      <c r="L23">
        <v>19</v>
      </c>
      <c r="M23">
        <v>10</v>
      </c>
    </row>
    <row r="24" spans="2:13" ht="15" customHeight="1" x14ac:dyDescent="0.25">
      <c r="K24">
        <v>18</v>
      </c>
      <c r="L24">
        <v>14</v>
      </c>
      <c r="M24">
        <v>6</v>
      </c>
    </row>
    <row r="32" spans="2:13" ht="15" customHeight="1" x14ac:dyDescent="0.25">
      <c r="B32" s="32"/>
    </row>
  </sheetData>
  <hyperlinks>
    <hyperlink ref="I1" location="'List of Topics'!A1" display="Return to List of Topics sheet"/>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
  <dimension ref="A1:AD45"/>
  <sheetViews>
    <sheetView workbookViewId="0">
      <selection activeCell="I1" sqref="I1"/>
    </sheetView>
  </sheetViews>
  <sheetFormatPr defaultRowHeight="15" customHeight="1" x14ac:dyDescent="0.25"/>
  <cols>
    <col min="1" max="1" width="3.5703125" customWidth="1"/>
    <col min="11" max="11" width="33.7109375"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K3" s="32" t="s">
        <v>707</v>
      </c>
      <c r="O3" s="32" t="s">
        <v>708</v>
      </c>
    </row>
    <row r="23" spans="3:30" ht="15" customHeight="1" x14ac:dyDescent="0.25">
      <c r="K23" s="32" t="s">
        <v>709</v>
      </c>
    </row>
    <row r="24" spans="3:30" ht="15" customHeight="1" x14ac:dyDescent="0.25">
      <c r="K24" t="s">
        <v>103</v>
      </c>
      <c r="L24" s="20">
        <v>15000</v>
      </c>
    </row>
    <row r="25" spans="3:30" ht="15" customHeight="1" x14ac:dyDescent="0.25">
      <c r="K25" t="s">
        <v>104</v>
      </c>
      <c r="L25" s="21">
        <v>8.8999999999999996E-2</v>
      </c>
    </row>
    <row r="26" spans="3:30" ht="15" customHeight="1" x14ac:dyDescent="0.25">
      <c r="K26" t="s">
        <v>105</v>
      </c>
      <c r="L26">
        <v>36</v>
      </c>
    </row>
    <row r="27" spans="3:30" ht="15" customHeight="1" x14ac:dyDescent="0.25">
      <c r="K27" t="s">
        <v>106</v>
      </c>
      <c r="L27" s="104"/>
      <c r="AC27" t="s">
        <v>107</v>
      </c>
      <c r="AD27" s="22">
        <f>PMT(L25/12,L26,-L24)</f>
        <v>476.2981772811147</v>
      </c>
    </row>
    <row r="29" spans="3:30" ht="15" customHeight="1" x14ac:dyDescent="0.25">
      <c r="C29" s="49"/>
    </row>
    <row r="44" spans="2:2" ht="15" customHeight="1" x14ac:dyDescent="0.25">
      <c r="B44" s="32"/>
    </row>
    <row r="45" spans="2:2" ht="15" customHeight="1" x14ac:dyDescent="0.25">
      <c r="B45" s="158"/>
    </row>
  </sheetData>
  <hyperlinks>
    <hyperlink ref="I1" location="'List of Topics'!A1" display="Return to List of Topics shee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K52"/>
  <sheetViews>
    <sheetView showGridLines="0" showRowColHeaders="0" workbookViewId="0">
      <selection activeCell="I1" sqref="I1"/>
    </sheetView>
  </sheetViews>
  <sheetFormatPr defaultRowHeight="15" customHeight="1" x14ac:dyDescent="0.25"/>
  <cols>
    <col min="1" max="1" width="3.5703125" customWidth="1"/>
    <col min="2" max="2" width="14.42578125" customWidth="1"/>
    <col min="3" max="3" width="12.1406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543</v>
      </c>
    </row>
    <row r="6" spans="1:11" ht="15" customHeight="1" x14ac:dyDescent="0.25">
      <c r="K6" s="92"/>
    </row>
    <row r="7" spans="1:11" ht="15" customHeight="1" x14ac:dyDescent="0.25">
      <c r="K7" s="92"/>
    </row>
    <row r="8" spans="1:11" ht="15" customHeight="1" x14ac:dyDescent="0.25">
      <c r="K8" s="92"/>
    </row>
    <row r="9" spans="1:11" ht="15" customHeight="1" x14ac:dyDescent="0.25">
      <c r="K9" s="92"/>
    </row>
    <row r="10" spans="1:11" ht="15" customHeight="1" x14ac:dyDescent="0.25">
      <c r="K10" s="93" t="s">
        <v>544</v>
      </c>
    </row>
    <row r="11" spans="1:11" ht="15" customHeight="1" x14ac:dyDescent="0.25">
      <c r="K11" s="92"/>
    </row>
    <row r="12" spans="1:11" ht="15" customHeight="1" x14ac:dyDescent="0.25">
      <c r="K12" s="92"/>
    </row>
    <row r="13" spans="1:11" ht="15" customHeight="1" x14ac:dyDescent="0.25">
      <c r="K13" s="92"/>
    </row>
    <row r="14" spans="1:11" ht="15" customHeight="1" x14ac:dyDescent="0.25">
      <c r="K14" s="92"/>
    </row>
    <row r="17" spans="3:11" ht="15" customHeight="1" x14ac:dyDescent="0.25">
      <c r="K17" s="32" t="s">
        <v>545</v>
      </c>
    </row>
    <row r="24" spans="3:11" ht="15" customHeight="1" x14ac:dyDescent="0.25">
      <c r="K24" s="32" t="s">
        <v>546</v>
      </c>
    </row>
    <row r="29" spans="3:11" ht="15" customHeight="1" x14ac:dyDescent="0.25">
      <c r="C29" s="49"/>
    </row>
    <row r="31" spans="3:11" ht="15" customHeight="1" x14ac:dyDescent="0.25">
      <c r="K31" s="32" t="s">
        <v>547</v>
      </c>
    </row>
    <row r="38" spans="11:11" ht="15" customHeight="1" x14ac:dyDescent="0.25">
      <c r="K38" s="32" t="s">
        <v>548</v>
      </c>
    </row>
    <row r="45" spans="11:11" ht="15" customHeight="1" x14ac:dyDescent="0.25">
      <c r="K45" s="32" t="s">
        <v>549</v>
      </c>
    </row>
    <row r="50" spans="2:11" ht="15" customHeight="1" x14ac:dyDescent="0.25">
      <c r="B50" s="32"/>
    </row>
    <row r="52" spans="2:11" ht="15" customHeight="1" x14ac:dyDescent="0.25">
      <c r="K52" s="32" t="s">
        <v>550</v>
      </c>
    </row>
  </sheetData>
  <hyperlinks>
    <hyperlink ref="I1" location="'List of Topics'!A1" display="Return to List of Topics sheet"/>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
  <dimension ref="A1:AI91"/>
  <sheetViews>
    <sheetView workbookViewId="0">
      <selection activeCell="I1" sqref="I1"/>
    </sheetView>
  </sheetViews>
  <sheetFormatPr defaultRowHeight="15" customHeight="1" x14ac:dyDescent="0.25"/>
  <cols>
    <col min="1" max="1" width="3.5703125" customWidth="1"/>
    <col min="11" max="12" width="10.5703125" customWidth="1"/>
    <col min="17" max="23" width="9.140625" customWidth="1"/>
    <col min="31" max="31" width="10.28515625" customWidth="1"/>
    <col min="32" max="32" width="10.85546875" customWidth="1"/>
    <col min="35" max="35" width="11" bestFit="1" customWidth="1"/>
  </cols>
  <sheetData>
    <row r="1" spans="1:15" ht="15" customHeight="1" x14ac:dyDescent="0.25">
      <c r="A1" s="74" t="str">
        <f ca="1">"© S. Christian Albright, 2011-" &amp; YEAR(TODAY()) &amp; ", All Rights Reserved"</f>
        <v>© S. Christian Albright, 2011-2017, All Rights Reserved</v>
      </c>
      <c r="I1" s="1" t="s">
        <v>506</v>
      </c>
    </row>
    <row r="8" spans="1:15" ht="15" customHeight="1" x14ac:dyDescent="0.25">
      <c r="K8" t="s">
        <v>27</v>
      </c>
    </row>
    <row r="9" spans="1:15" ht="15" customHeight="1" x14ac:dyDescent="0.25">
      <c r="K9" t="s">
        <v>28</v>
      </c>
    </row>
    <row r="11" spans="1:15" ht="15" customHeight="1" x14ac:dyDescent="0.25">
      <c r="L11" s="6" t="s">
        <v>1</v>
      </c>
      <c r="M11" s="6" t="s">
        <v>2</v>
      </c>
      <c r="N11" s="6" t="s">
        <v>3</v>
      </c>
      <c r="O11" s="6" t="s">
        <v>4</v>
      </c>
    </row>
    <row r="12" spans="1:15" ht="15" customHeight="1" x14ac:dyDescent="0.25">
      <c r="K12" t="s">
        <v>0</v>
      </c>
      <c r="L12" s="5">
        <v>5800</v>
      </c>
      <c r="M12" s="5">
        <v>3600</v>
      </c>
      <c r="N12" s="5">
        <v>5400</v>
      </c>
      <c r="O12" s="5">
        <v>5700</v>
      </c>
    </row>
    <row r="13" spans="1:15" ht="15" customHeight="1" x14ac:dyDescent="0.25">
      <c r="K13" t="s">
        <v>1</v>
      </c>
      <c r="M13" s="5">
        <v>4000</v>
      </c>
      <c r="N13" s="5">
        <v>3500</v>
      </c>
      <c r="O13" s="5">
        <v>6100</v>
      </c>
    </row>
    <row r="14" spans="1:15" ht="15" customHeight="1" x14ac:dyDescent="0.25">
      <c r="K14" t="s">
        <v>2</v>
      </c>
      <c r="N14" s="5">
        <v>3000</v>
      </c>
      <c r="O14" s="5">
        <v>6100</v>
      </c>
    </row>
    <row r="15" spans="1:15" ht="15" customHeight="1" x14ac:dyDescent="0.25">
      <c r="K15" t="s">
        <v>3</v>
      </c>
      <c r="O15" s="5">
        <v>4300</v>
      </c>
    </row>
    <row r="17" spans="11:35" ht="15" customHeight="1" x14ac:dyDescent="0.25">
      <c r="K17" t="s">
        <v>12</v>
      </c>
      <c r="L17" s="108"/>
      <c r="AD17" t="s">
        <v>12</v>
      </c>
      <c r="AE17" s="70">
        <f>SUM(L12:O12,M13:O13,N14:O14,O15)</f>
        <v>47500</v>
      </c>
    </row>
    <row r="30" spans="11:35" ht="15" customHeight="1" x14ac:dyDescent="0.25">
      <c r="K30" s="18" t="s">
        <v>29</v>
      </c>
      <c r="L30" s="6" t="s">
        <v>30</v>
      </c>
      <c r="O30" t="s">
        <v>503</v>
      </c>
      <c r="AE30" t="s">
        <v>29</v>
      </c>
      <c r="AF30" s="6" t="s">
        <v>30</v>
      </c>
      <c r="AG30" s="6" t="s">
        <v>710</v>
      </c>
      <c r="AI30" t="s">
        <v>503</v>
      </c>
    </row>
    <row r="31" spans="11:35" ht="15" customHeight="1" x14ac:dyDescent="0.25">
      <c r="K31" s="18">
        <v>1533</v>
      </c>
      <c r="L31">
        <v>68</v>
      </c>
      <c r="O31" s="104"/>
      <c r="AE31">
        <v>1533</v>
      </c>
      <c r="AF31">
        <v>68</v>
      </c>
      <c r="AG31">
        <f t="shared" ref="AG31:AG62" si="0">IF(AF31&lt;&gt;"Absent",AF31,0)</f>
        <v>68</v>
      </c>
      <c r="AI31" s="4">
        <f>AVERAGE(AF31:AF91)</f>
        <v>74.758620689655174</v>
      </c>
    </row>
    <row r="32" spans="11:35" ht="15" customHeight="1" x14ac:dyDescent="0.25">
      <c r="K32" s="18">
        <v>8031</v>
      </c>
      <c r="L32">
        <v>74</v>
      </c>
      <c r="AE32">
        <v>8031</v>
      </c>
      <c r="AF32">
        <v>74</v>
      </c>
      <c r="AG32">
        <f t="shared" si="0"/>
        <v>74</v>
      </c>
    </row>
    <row r="33" spans="3:35" ht="15" customHeight="1" x14ac:dyDescent="0.25">
      <c r="K33" s="18">
        <v>9859</v>
      </c>
      <c r="L33">
        <v>80</v>
      </c>
      <c r="O33" t="s">
        <v>32</v>
      </c>
      <c r="AE33">
        <v>9859</v>
      </c>
      <c r="AF33">
        <v>80</v>
      </c>
      <c r="AG33">
        <f t="shared" si="0"/>
        <v>80</v>
      </c>
      <c r="AI33" t="s">
        <v>32</v>
      </c>
    </row>
    <row r="34" spans="3:35" ht="15" customHeight="1" x14ac:dyDescent="0.25">
      <c r="C34" s="49"/>
      <c r="K34" s="18">
        <v>9106</v>
      </c>
      <c r="L34">
        <v>63</v>
      </c>
      <c r="O34" s="104"/>
      <c r="AE34">
        <v>9106</v>
      </c>
      <c r="AF34">
        <v>63</v>
      </c>
      <c r="AG34">
        <f t="shared" si="0"/>
        <v>63</v>
      </c>
      <c r="AI34" s="4">
        <f>AVERAGE(AG31:AG91)</f>
        <v>71.081967213114751</v>
      </c>
    </row>
    <row r="35" spans="3:35" ht="15" customHeight="1" x14ac:dyDescent="0.25">
      <c r="K35" s="18">
        <v>3535</v>
      </c>
      <c r="L35">
        <v>72</v>
      </c>
      <c r="AE35">
        <v>3535</v>
      </c>
      <c r="AF35">
        <v>72</v>
      </c>
      <c r="AG35">
        <f t="shared" si="0"/>
        <v>72</v>
      </c>
    </row>
    <row r="36" spans="3:35" ht="15" customHeight="1" x14ac:dyDescent="0.25">
      <c r="K36" s="18">
        <v>8192</v>
      </c>
      <c r="L36" t="s">
        <v>31</v>
      </c>
      <c r="AE36">
        <v>8192</v>
      </c>
      <c r="AF36" t="s">
        <v>31</v>
      </c>
      <c r="AG36">
        <f t="shared" si="0"/>
        <v>0</v>
      </c>
    </row>
    <row r="37" spans="3:35" ht="15" customHeight="1" x14ac:dyDescent="0.25">
      <c r="K37" s="18">
        <v>6102</v>
      </c>
      <c r="L37">
        <v>85</v>
      </c>
      <c r="AE37">
        <v>6102</v>
      </c>
      <c r="AF37">
        <v>85</v>
      </c>
      <c r="AG37">
        <f t="shared" si="0"/>
        <v>85</v>
      </c>
    </row>
    <row r="38" spans="3:35" ht="15" customHeight="1" x14ac:dyDescent="0.25">
      <c r="K38" s="18">
        <v>6774</v>
      </c>
      <c r="L38">
        <v>70</v>
      </c>
      <c r="AE38">
        <v>6774</v>
      </c>
      <c r="AF38">
        <v>70</v>
      </c>
      <c r="AG38">
        <f t="shared" si="0"/>
        <v>70</v>
      </c>
    </row>
    <row r="39" spans="3:35" ht="15" customHeight="1" x14ac:dyDescent="0.25">
      <c r="K39" s="18">
        <v>7558</v>
      </c>
      <c r="L39">
        <v>64</v>
      </c>
      <c r="AE39">
        <v>7558</v>
      </c>
      <c r="AF39">
        <v>64</v>
      </c>
      <c r="AG39">
        <f t="shared" si="0"/>
        <v>64</v>
      </c>
    </row>
    <row r="40" spans="3:35" ht="15" customHeight="1" x14ac:dyDescent="0.25">
      <c r="K40" s="18">
        <v>314</v>
      </c>
      <c r="L40">
        <v>72</v>
      </c>
      <c r="AE40">
        <v>314</v>
      </c>
      <c r="AF40">
        <v>72</v>
      </c>
      <c r="AG40">
        <f t="shared" si="0"/>
        <v>72</v>
      </c>
    </row>
    <row r="41" spans="3:35" ht="15" customHeight="1" x14ac:dyDescent="0.25">
      <c r="K41" s="18">
        <v>9082</v>
      </c>
      <c r="L41">
        <v>81</v>
      </c>
      <c r="AE41">
        <v>9082</v>
      </c>
      <c r="AF41">
        <v>81</v>
      </c>
      <c r="AG41">
        <f t="shared" si="0"/>
        <v>81</v>
      </c>
    </row>
    <row r="42" spans="3:35" ht="15" customHeight="1" x14ac:dyDescent="0.25">
      <c r="K42" s="18">
        <v>2397</v>
      </c>
      <c r="L42">
        <v>75</v>
      </c>
      <c r="AE42">
        <v>2397</v>
      </c>
      <c r="AF42">
        <v>75</v>
      </c>
      <c r="AG42">
        <f t="shared" si="0"/>
        <v>75</v>
      </c>
    </row>
    <row r="43" spans="3:35" ht="15" customHeight="1" x14ac:dyDescent="0.25">
      <c r="K43" s="18">
        <v>2517</v>
      </c>
      <c r="L43">
        <v>80</v>
      </c>
      <c r="AE43">
        <v>2517</v>
      </c>
      <c r="AF43">
        <v>80</v>
      </c>
      <c r="AG43">
        <f t="shared" si="0"/>
        <v>80</v>
      </c>
    </row>
    <row r="44" spans="3:35" ht="15" customHeight="1" x14ac:dyDescent="0.25">
      <c r="K44" s="18">
        <v>2432</v>
      </c>
      <c r="L44">
        <v>73</v>
      </c>
      <c r="AE44">
        <v>2432</v>
      </c>
      <c r="AF44">
        <v>73</v>
      </c>
      <c r="AG44">
        <f t="shared" si="0"/>
        <v>73</v>
      </c>
    </row>
    <row r="45" spans="3:35" ht="15" customHeight="1" x14ac:dyDescent="0.25">
      <c r="K45" s="18">
        <v>6016</v>
      </c>
      <c r="L45">
        <v>63</v>
      </c>
      <c r="AE45">
        <v>6016</v>
      </c>
      <c r="AF45">
        <v>63</v>
      </c>
      <c r="AG45">
        <f t="shared" si="0"/>
        <v>63</v>
      </c>
    </row>
    <row r="46" spans="3:35" ht="15" customHeight="1" x14ac:dyDescent="0.25">
      <c r="K46" s="18">
        <v>5269</v>
      </c>
      <c r="L46">
        <v>80</v>
      </c>
      <c r="AE46">
        <v>5269</v>
      </c>
      <c r="AF46">
        <v>80</v>
      </c>
      <c r="AG46">
        <f t="shared" si="0"/>
        <v>80</v>
      </c>
    </row>
    <row r="47" spans="3:35" ht="15" customHeight="1" x14ac:dyDescent="0.25">
      <c r="K47" s="18">
        <v>4847</v>
      </c>
      <c r="L47">
        <v>88</v>
      </c>
      <c r="AE47">
        <v>4847</v>
      </c>
      <c r="AF47">
        <v>88</v>
      </c>
      <c r="AG47">
        <f t="shared" si="0"/>
        <v>88</v>
      </c>
    </row>
    <row r="48" spans="3:35" ht="15" customHeight="1" x14ac:dyDescent="0.25">
      <c r="K48" s="18">
        <v>6537</v>
      </c>
      <c r="L48">
        <v>71</v>
      </c>
      <c r="AE48">
        <v>6537</v>
      </c>
      <c r="AF48">
        <v>71</v>
      </c>
      <c r="AG48">
        <f t="shared" si="0"/>
        <v>71</v>
      </c>
    </row>
    <row r="49" spans="11:35" ht="15" customHeight="1" x14ac:dyDescent="0.25">
      <c r="K49" s="18">
        <v>9922</v>
      </c>
      <c r="L49">
        <v>73</v>
      </c>
      <c r="AE49">
        <v>9922</v>
      </c>
      <c r="AF49">
        <v>73</v>
      </c>
      <c r="AG49">
        <f t="shared" si="0"/>
        <v>73</v>
      </c>
    </row>
    <row r="50" spans="11:35" ht="15" customHeight="1" x14ac:dyDescent="0.25">
      <c r="K50" s="18">
        <v>4525</v>
      </c>
      <c r="L50">
        <v>71</v>
      </c>
      <c r="AE50">
        <v>4525</v>
      </c>
      <c r="AF50">
        <v>71</v>
      </c>
      <c r="AG50">
        <f t="shared" si="0"/>
        <v>71</v>
      </c>
    </row>
    <row r="51" spans="11:35" ht="15" customHeight="1" x14ac:dyDescent="0.25">
      <c r="K51" s="18">
        <v>1491</v>
      </c>
      <c r="L51">
        <v>71</v>
      </c>
      <c r="AE51">
        <v>1491</v>
      </c>
      <c r="AF51">
        <v>71</v>
      </c>
      <c r="AG51">
        <f t="shared" si="0"/>
        <v>71</v>
      </c>
    </row>
    <row r="52" spans="11:35" ht="15" customHeight="1" x14ac:dyDescent="0.25">
      <c r="K52" s="18">
        <v>7897</v>
      </c>
      <c r="L52">
        <v>68</v>
      </c>
      <c r="O52" t="s">
        <v>60</v>
      </c>
      <c r="AE52">
        <v>7897</v>
      </c>
      <c r="AF52">
        <v>68</v>
      </c>
      <c r="AG52">
        <f t="shared" si="0"/>
        <v>68</v>
      </c>
      <c r="AI52" t="s">
        <v>60</v>
      </c>
    </row>
    <row r="53" spans="11:35" ht="15" customHeight="1" x14ac:dyDescent="0.25">
      <c r="K53" s="18">
        <v>4088</v>
      </c>
      <c r="L53">
        <v>82</v>
      </c>
      <c r="O53" s="104"/>
      <c r="AE53">
        <v>4088</v>
      </c>
      <c r="AF53">
        <v>82</v>
      </c>
      <c r="AG53">
        <f t="shared" si="0"/>
        <v>82</v>
      </c>
      <c r="AI53" s="104">
        <f>PRODUCT(AF31:AF36)</f>
        <v>1826012160</v>
      </c>
    </row>
    <row r="54" spans="11:35" ht="15" customHeight="1" x14ac:dyDescent="0.25">
      <c r="K54" s="18">
        <v>166</v>
      </c>
      <c r="L54">
        <v>76</v>
      </c>
      <c r="AE54">
        <v>166</v>
      </c>
      <c r="AF54">
        <v>76</v>
      </c>
      <c r="AG54">
        <f t="shared" si="0"/>
        <v>76</v>
      </c>
    </row>
    <row r="55" spans="11:35" ht="15" customHeight="1" x14ac:dyDescent="0.25">
      <c r="K55" s="18">
        <v>7925</v>
      </c>
      <c r="L55">
        <v>75</v>
      </c>
      <c r="AE55">
        <v>7925</v>
      </c>
      <c r="AF55">
        <v>75</v>
      </c>
      <c r="AG55">
        <f t="shared" si="0"/>
        <v>75</v>
      </c>
    </row>
    <row r="56" spans="11:35" ht="15" customHeight="1" x14ac:dyDescent="0.25">
      <c r="K56" s="18">
        <v>6405</v>
      </c>
      <c r="L56">
        <v>81</v>
      </c>
      <c r="AE56">
        <v>6405</v>
      </c>
      <c r="AF56">
        <v>81</v>
      </c>
      <c r="AG56">
        <f t="shared" si="0"/>
        <v>81</v>
      </c>
    </row>
    <row r="57" spans="11:35" ht="15" customHeight="1" x14ac:dyDescent="0.25">
      <c r="K57" s="18">
        <v>802</v>
      </c>
      <c r="L57">
        <v>76</v>
      </c>
      <c r="AE57">
        <v>802</v>
      </c>
      <c r="AF57">
        <v>76</v>
      </c>
      <c r="AG57">
        <f t="shared" si="0"/>
        <v>76</v>
      </c>
    </row>
    <row r="58" spans="11:35" ht="15" customHeight="1" x14ac:dyDescent="0.25">
      <c r="K58" s="18">
        <v>2931</v>
      </c>
      <c r="L58">
        <v>83</v>
      </c>
      <c r="AE58">
        <v>2931</v>
      </c>
      <c r="AF58">
        <v>83</v>
      </c>
      <c r="AG58">
        <f t="shared" si="0"/>
        <v>83</v>
      </c>
    </row>
    <row r="59" spans="11:35" ht="15" customHeight="1" x14ac:dyDescent="0.25">
      <c r="K59" s="18">
        <v>7625</v>
      </c>
      <c r="L59">
        <v>67</v>
      </c>
      <c r="AE59">
        <v>7625</v>
      </c>
      <c r="AF59">
        <v>67</v>
      </c>
      <c r="AG59">
        <f t="shared" si="0"/>
        <v>67</v>
      </c>
    </row>
    <row r="60" spans="11:35" ht="15" customHeight="1" x14ac:dyDescent="0.25">
      <c r="K60" s="18">
        <v>2628</v>
      </c>
      <c r="L60">
        <v>67</v>
      </c>
      <c r="AE60">
        <v>2628</v>
      </c>
      <c r="AF60">
        <v>67</v>
      </c>
      <c r="AG60">
        <f t="shared" si="0"/>
        <v>67</v>
      </c>
    </row>
    <row r="61" spans="11:35" ht="15" customHeight="1" x14ac:dyDescent="0.25">
      <c r="K61" s="18">
        <v>5417</v>
      </c>
      <c r="L61">
        <v>92</v>
      </c>
      <c r="AE61">
        <v>5417</v>
      </c>
      <c r="AF61">
        <v>92</v>
      </c>
      <c r="AG61">
        <f t="shared" si="0"/>
        <v>92</v>
      </c>
    </row>
    <row r="62" spans="11:35" ht="15" customHeight="1" x14ac:dyDescent="0.25">
      <c r="K62" s="18">
        <v>7804</v>
      </c>
      <c r="L62">
        <v>72</v>
      </c>
      <c r="AE62">
        <v>7804</v>
      </c>
      <c r="AF62">
        <v>72</v>
      </c>
      <c r="AG62">
        <f t="shared" si="0"/>
        <v>72</v>
      </c>
    </row>
    <row r="63" spans="11:35" ht="15" customHeight="1" x14ac:dyDescent="0.25">
      <c r="K63" s="18">
        <v>3994</v>
      </c>
      <c r="L63">
        <v>69</v>
      </c>
      <c r="AE63">
        <v>3994</v>
      </c>
      <c r="AF63">
        <v>69</v>
      </c>
      <c r="AG63">
        <f t="shared" ref="AG63:AG91" si="1">IF(AF63&lt;&gt;"Absent",AF63,0)</f>
        <v>69</v>
      </c>
    </row>
    <row r="64" spans="11:35" ht="15" customHeight="1" x14ac:dyDescent="0.25">
      <c r="K64" s="18">
        <v>394</v>
      </c>
      <c r="L64">
        <v>85</v>
      </c>
      <c r="AE64">
        <v>394</v>
      </c>
      <c r="AF64">
        <v>85</v>
      </c>
      <c r="AG64">
        <f t="shared" si="1"/>
        <v>85</v>
      </c>
    </row>
    <row r="65" spans="2:33" ht="15" customHeight="1" x14ac:dyDescent="0.25">
      <c r="B65" s="32"/>
      <c r="K65" s="18">
        <v>8847</v>
      </c>
      <c r="L65">
        <v>78</v>
      </c>
      <c r="AE65">
        <v>8847</v>
      </c>
      <c r="AF65">
        <v>78</v>
      </c>
      <c r="AG65">
        <f t="shared" si="1"/>
        <v>78</v>
      </c>
    </row>
    <row r="66" spans="2:33" ht="15" customHeight="1" x14ac:dyDescent="0.25">
      <c r="K66" s="18">
        <v>7855</v>
      </c>
      <c r="L66">
        <v>81</v>
      </c>
      <c r="AE66">
        <v>7855</v>
      </c>
      <c r="AF66">
        <v>81</v>
      </c>
      <c r="AG66">
        <f t="shared" si="1"/>
        <v>81</v>
      </c>
    </row>
    <row r="67" spans="2:33" ht="15" customHeight="1" x14ac:dyDescent="0.25">
      <c r="K67" s="18">
        <v>8668</v>
      </c>
      <c r="L67" t="s">
        <v>31</v>
      </c>
      <c r="AE67">
        <v>8668</v>
      </c>
      <c r="AF67" t="s">
        <v>31</v>
      </c>
      <c r="AG67">
        <f t="shared" si="1"/>
        <v>0</v>
      </c>
    </row>
    <row r="68" spans="2:33" ht="15" customHeight="1" x14ac:dyDescent="0.25">
      <c r="K68" s="18">
        <v>3738</v>
      </c>
      <c r="L68">
        <v>77</v>
      </c>
      <c r="AE68">
        <v>3738</v>
      </c>
      <c r="AF68">
        <v>77</v>
      </c>
      <c r="AG68">
        <f t="shared" si="1"/>
        <v>77</v>
      </c>
    </row>
    <row r="69" spans="2:33" ht="15" customHeight="1" x14ac:dyDescent="0.25">
      <c r="K69" s="18">
        <v>5534</v>
      </c>
      <c r="L69">
        <v>70</v>
      </c>
      <c r="AE69">
        <v>5534</v>
      </c>
      <c r="AF69">
        <v>70</v>
      </c>
      <c r="AG69">
        <f t="shared" si="1"/>
        <v>70</v>
      </c>
    </row>
    <row r="70" spans="2:33" ht="15" customHeight="1" x14ac:dyDescent="0.25">
      <c r="K70" s="18">
        <v>6965</v>
      </c>
      <c r="L70">
        <v>71</v>
      </c>
      <c r="AE70">
        <v>6965</v>
      </c>
      <c r="AF70">
        <v>71</v>
      </c>
      <c r="AG70">
        <f t="shared" si="1"/>
        <v>71</v>
      </c>
    </row>
    <row r="71" spans="2:33" ht="15" customHeight="1" x14ac:dyDescent="0.25">
      <c r="K71" s="18">
        <v>8863</v>
      </c>
      <c r="L71">
        <v>69</v>
      </c>
      <c r="AE71">
        <v>8863</v>
      </c>
      <c r="AF71">
        <v>69</v>
      </c>
      <c r="AG71">
        <f t="shared" si="1"/>
        <v>69</v>
      </c>
    </row>
    <row r="72" spans="2:33" ht="15" customHeight="1" x14ac:dyDescent="0.25">
      <c r="K72" s="18">
        <v>8762</v>
      </c>
      <c r="L72">
        <v>73</v>
      </c>
      <c r="AE72">
        <v>8762</v>
      </c>
      <c r="AF72">
        <v>73</v>
      </c>
      <c r="AG72">
        <f t="shared" si="1"/>
        <v>73</v>
      </c>
    </row>
    <row r="73" spans="2:33" ht="15" customHeight="1" x14ac:dyDescent="0.25">
      <c r="K73" s="18">
        <v>6466</v>
      </c>
      <c r="L73">
        <v>60</v>
      </c>
      <c r="AE73">
        <v>6466</v>
      </c>
      <c r="AF73">
        <v>60</v>
      </c>
      <c r="AG73">
        <f t="shared" si="1"/>
        <v>60</v>
      </c>
    </row>
    <row r="74" spans="2:33" ht="15" customHeight="1" x14ac:dyDescent="0.25">
      <c r="K74" s="18">
        <v>6100</v>
      </c>
      <c r="L74">
        <v>76</v>
      </c>
      <c r="AE74">
        <v>6100</v>
      </c>
      <c r="AF74">
        <v>76</v>
      </c>
      <c r="AG74">
        <f t="shared" si="1"/>
        <v>76</v>
      </c>
    </row>
    <row r="75" spans="2:33" ht="15" customHeight="1" x14ac:dyDescent="0.25">
      <c r="K75" s="18">
        <v>1878</v>
      </c>
      <c r="L75">
        <v>74</v>
      </c>
      <c r="AE75">
        <v>1878</v>
      </c>
      <c r="AF75">
        <v>74</v>
      </c>
      <c r="AG75">
        <f t="shared" si="1"/>
        <v>74</v>
      </c>
    </row>
    <row r="76" spans="2:33" ht="15" customHeight="1" x14ac:dyDescent="0.25">
      <c r="K76" s="18">
        <v>5970</v>
      </c>
      <c r="L76">
        <v>67</v>
      </c>
      <c r="AE76">
        <v>5970</v>
      </c>
      <c r="AF76">
        <v>67</v>
      </c>
      <c r="AG76">
        <f t="shared" si="1"/>
        <v>67</v>
      </c>
    </row>
    <row r="77" spans="2:33" ht="15" customHeight="1" x14ac:dyDescent="0.25">
      <c r="K77" s="18">
        <v>9691</v>
      </c>
      <c r="L77">
        <v>62</v>
      </c>
      <c r="AE77">
        <v>9691</v>
      </c>
      <c r="AF77">
        <v>62</v>
      </c>
      <c r="AG77">
        <f t="shared" si="1"/>
        <v>62</v>
      </c>
    </row>
    <row r="78" spans="2:33" ht="15" customHeight="1" x14ac:dyDescent="0.25">
      <c r="K78" s="18">
        <v>8666</v>
      </c>
      <c r="L78">
        <v>77</v>
      </c>
      <c r="AE78">
        <v>8666</v>
      </c>
      <c r="AF78">
        <v>77</v>
      </c>
      <c r="AG78">
        <f t="shared" si="1"/>
        <v>77</v>
      </c>
    </row>
    <row r="79" spans="2:33" ht="15" customHeight="1" x14ac:dyDescent="0.25">
      <c r="K79" s="18">
        <v>4865</v>
      </c>
      <c r="L79">
        <v>91</v>
      </c>
      <c r="AE79">
        <v>4865</v>
      </c>
      <c r="AF79">
        <v>91</v>
      </c>
      <c r="AG79">
        <f t="shared" si="1"/>
        <v>91</v>
      </c>
    </row>
    <row r="80" spans="2:33" ht="15" customHeight="1" x14ac:dyDescent="0.25">
      <c r="K80" s="18">
        <v>6198</v>
      </c>
      <c r="L80">
        <v>81</v>
      </c>
      <c r="AE80">
        <v>6198</v>
      </c>
      <c r="AF80">
        <v>81</v>
      </c>
      <c r="AG80">
        <f t="shared" si="1"/>
        <v>81</v>
      </c>
    </row>
    <row r="81" spans="11:33" ht="15" customHeight="1" x14ac:dyDescent="0.25">
      <c r="K81" s="18">
        <v>8554</v>
      </c>
      <c r="L81">
        <v>87</v>
      </c>
      <c r="AE81">
        <v>8554</v>
      </c>
      <c r="AF81">
        <v>87</v>
      </c>
      <c r="AG81">
        <f t="shared" si="1"/>
        <v>87</v>
      </c>
    </row>
    <row r="82" spans="11:33" ht="15" customHeight="1" x14ac:dyDescent="0.25">
      <c r="K82" s="18">
        <v>6753</v>
      </c>
      <c r="L82">
        <v>76</v>
      </c>
      <c r="AE82">
        <v>6753</v>
      </c>
      <c r="AF82">
        <v>76</v>
      </c>
      <c r="AG82">
        <f t="shared" si="1"/>
        <v>76</v>
      </c>
    </row>
    <row r="83" spans="11:33" ht="15" customHeight="1" x14ac:dyDescent="0.25">
      <c r="K83" s="18">
        <v>9574</v>
      </c>
      <c r="L83">
        <v>77</v>
      </c>
      <c r="AE83">
        <v>9574</v>
      </c>
      <c r="AF83">
        <v>77</v>
      </c>
      <c r="AG83">
        <f t="shared" si="1"/>
        <v>77</v>
      </c>
    </row>
    <row r="84" spans="11:33" ht="15" customHeight="1" x14ac:dyDescent="0.25">
      <c r="K84" s="18">
        <v>3891</v>
      </c>
      <c r="L84">
        <v>81</v>
      </c>
      <c r="AE84">
        <v>3891</v>
      </c>
      <c r="AF84">
        <v>81</v>
      </c>
      <c r="AG84">
        <f t="shared" si="1"/>
        <v>81</v>
      </c>
    </row>
    <row r="85" spans="11:33" ht="15" customHeight="1" x14ac:dyDescent="0.25">
      <c r="K85" s="18">
        <v>8186</v>
      </c>
      <c r="L85" t="s">
        <v>31</v>
      </c>
      <c r="AE85">
        <v>8186</v>
      </c>
      <c r="AF85" t="s">
        <v>31</v>
      </c>
      <c r="AG85">
        <f t="shared" si="1"/>
        <v>0</v>
      </c>
    </row>
    <row r="86" spans="11:33" ht="15" customHeight="1" x14ac:dyDescent="0.25">
      <c r="K86" s="18">
        <v>1306</v>
      </c>
      <c r="L86">
        <v>73</v>
      </c>
      <c r="AE86">
        <v>1306</v>
      </c>
      <c r="AF86">
        <v>73</v>
      </c>
      <c r="AG86">
        <f t="shared" si="1"/>
        <v>73</v>
      </c>
    </row>
    <row r="87" spans="11:33" ht="15" customHeight="1" x14ac:dyDescent="0.25">
      <c r="K87" s="18">
        <v>6835</v>
      </c>
      <c r="L87">
        <v>83</v>
      </c>
      <c r="AE87">
        <v>6835</v>
      </c>
      <c r="AF87">
        <v>83</v>
      </c>
      <c r="AG87">
        <f t="shared" si="1"/>
        <v>83</v>
      </c>
    </row>
    <row r="88" spans="11:33" ht="15" customHeight="1" x14ac:dyDescent="0.25">
      <c r="K88" s="18">
        <v>3136</v>
      </c>
      <c r="L88">
        <v>59</v>
      </c>
      <c r="AE88">
        <v>3136</v>
      </c>
      <c r="AF88">
        <v>59</v>
      </c>
      <c r="AG88">
        <f t="shared" si="1"/>
        <v>59</v>
      </c>
    </row>
    <row r="89" spans="11:33" ht="15" customHeight="1" x14ac:dyDescent="0.25">
      <c r="K89" s="18">
        <v>4938</v>
      </c>
      <c r="L89">
        <v>74</v>
      </c>
      <c r="AE89">
        <v>4938</v>
      </c>
      <c r="AF89">
        <v>74</v>
      </c>
      <c r="AG89">
        <f t="shared" si="1"/>
        <v>74</v>
      </c>
    </row>
    <row r="90" spans="11:33" ht="15" customHeight="1" x14ac:dyDescent="0.25">
      <c r="K90" s="18">
        <v>4807</v>
      </c>
      <c r="L90">
        <v>74</v>
      </c>
      <c r="AE90">
        <v>4807</v>
      </c>
      <c r="AF90">
        <v>74</v>
      </c>
      <c r="AG90">
        <f t="shared" si="1"/>
        <v>74</v>
      </c>
    </row>
    <row r="91" spans="11:33" ht="15" customHeight="1" x14ac:dyDescent="0.25">
      <c r="K91" s="18">
        <v>4421</v>
      </c>
      <c r="L91">
        <v>78</v>
      </c>
      <c r="AE91">
        <v>4421</v>
      </c>
      <c r="AF91">
        <v>78</v>
      </c>
      <c r="AG91">
        <f t="shared" si="1"/>
        <v>78</v>
      </c>
    </row>
  </sheetData>
  <hyperlinks>
    <hyperlink ref="I1" location="'List of Topics'!A1" display="Return to List of Topics sheet"/>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
  <dimension ref="A1:AF80"/>
  <sheetViews>
    <sheetView workbookViewId="0">
      <selection activeCell="I1" sqref="I1"/>
    </sheetView>
  </sheetViews>
  <sheetFormatPr defaultRowHeight="15" customHeight="1" x14ac:dyDescent="0.25"/>
  <cols>
    <col min="1" max="1" width="3.5703125" customWidth="1"/>
    <col min="11" max="11" width="10.28515625" customWidth="1"/>
    <col min="12" max="12" width="10.85546875" customWidth="1"/>
  </cols>
  <sheetData>
    <row r="1" spans="1:32" ht="15" customHeight="1" x14ac:dyDescent="0.25">
      <c r="A1" s="74" t="str">
        <f ca="1">"© S. Christian Albright, 2011-" &amp; YEAR(TODAY()) &amp; ", All Rights Reserved"</f>
        <v>© S. Christian Albright, 2011-2017, All Rights Reserved</v>
      </c>
      <c r="I1" s="1" t="s">
        <v>506</v>
      </c>
    </row>
    <row r="8" spans="1:32" ht="15" customHeight="1" x14ac:dyDescent="0.25">
      <c r="K8" s="6" t="s">
        <v>67</v>
      </c>
      <c r="L8" s="6" t="s">
        <v>30</v>
      </c>
      <c r="N8" t="s">
        <v>36</v>
      </c>
      <c r="AD8" t="s">
        <v>36</v>
      </c>
    </row>
    <row r="9" spans="1:32" ht="15" customHeight="1" x14ac:dyDescent="0.25">
      <c r="K9">
        <v>1</v>
      </c>
      <c r="L9">
        <v>62</v>
      </c>
      <c r="N9" s="104"/>
      <c r="AD9" s="4">
        <f>COUNT(K9:K80)</f>
        <v>72</v>
      </c>
      <c r="AE9" s="18" t="s">
        <v>711</v>
      </c>
      <c r="AF9">
        <f>COUNTA(K9:K80)</f>
        <v>72</v>
      </c>
    </row>
    <row r="10" spans="1:32" ht="15" customHeight="1" x14ac:dyDescent="0.25">
      <c r="K10">
        <v>2</v>
      </c>
      <c r="L10">
        <v>73</v>
      </c>
    </row>
    <row r="11" spans="1:32" ht="15" customHeight="1" x14ac:dyDescent="0.25">
      <c r="K11">
        <v>3</v>
      </c>
      <c r="L11">
        <v>74</v>
      </c>
      <c r="N11" t="s">
        <v>37</v>
      </c>
      <c r="AD11" t="s">
        <v>37</v>
      </c>
    </row>
    <row r="12" spans="1:32" ht="15" customHeight="1" x14ac:dyDescent="0.25">
      <c r="K12">
        <v>4</v>
      </c>
      <c r="N12" s="104"/>
      <c r="AD12" s="4">
        <f>COUNT(L9:L80)</f>
        <v>69</v>
      </c>
      <c r="AE12" s="18" t="s">
        <v>711</v>
      </c>
      <c r="AF12">
        <f>COUNTA(L9:L80)</f>
        <v>69</v>
      </c>
    </row>
    <row r="13" spans="1:32" ht="15" customHeight="1" x14ac:dyDescent="0.25">
      <c r="K13">
        <v>5</v>
      </c>
      <c r="L13">
        <v>77</v>
      </c>
    </row>
    <row r="14" spans="1:32" ht="15" customHeight="1" x14ac:dyDescent="0.25">
      <c r="K14">
        <v>6</v>
      </c>
      <c r="L14">
        <v>57</v>
      </c>
      <c r="N14" t="s">
        <v>273</v>
      </c>
      <c r="AD14" t="s">
        <v>273</v>
      </c>
    </row>
    <row r="15" spans="1:32" ht="15" customHeight="1" x14ac:dyDescent="0.25">
      <c r="K15">
        <v>7</v>
      </c>
      <c r="L15">
        <v>67</v>
      </c>
      <c r="N15" s="104"/>
      <c r="AD15" s="4">
        <f>COUNTBLANK(L9:L80)</f>
        <v>3</v>
      </c>
    </row>
    <row r="16" spans="1:32" ht="15" customHeight="1" x14ac:dyDescent="0.25">
      <c r="K16">
        <v>8</v>
      </c>
      <c r="L16">
        <v>90</v>
      </c>
    </row>
    <row r="17" spans="11:12" ht="15" customHeight="1" x14ac:dyDescent="0.25">
      <c r="K17">
        <v>9</v>
      </c>
      <c r="L17">
        <v>77</v>
      </c>
    </row>
    <row r="18" spans="11:12" ht="15" customHeight="1" x14ac:dyDescent="0.25">
      <c r="K18">
        <v>10</v>
      </c>
      <c r="L18">
        <v>83</v>
      </c>
    </row>
    <row r="19" spans="11:12" ht="15" customHeight="1" x14ac:dyDescent="0.25">
      <c r="K19">
        <v>11</v>
      </c>
      <c r="L19">
        <v>71</v>
      </c>
    </row>
    <row r="20" spans="11:12" ht="15" customHeight="1" x14ac:dyDescent="0.25">
      <c r="K20">
        <v>12</v>
      </c>
      <c r="L20">
        <v>75</v>
      </c>
    </row>
    <row r="21" spans="11:12" ht="15" customHeight="1" x14ac:dyDescent="0.25">
      <c r="K21">
        <v>13</v>
      </c>
      <c r="L21">
        <v>72</v>
      </c>
    </row>
    <row r="22" spans="11:12" ht="15" customHeight="1" x14ac:dyDescent="0.25">
      <c r="K22">
        <v>14</v>
      </c>
      <c r="L22">
        <v>82</v>
      </c>
    </row>
    <row r="23" spans="11:12" ht="15" customHeight="1" x14ac:dyDescent="0.25">
      <c r="K23">
        <v>15</v>
      </c>
      <c r="L23">
        <v>68</v>
      </c>
    </row>
    <row r="24" spans="11:12" ht="15" customHeight="1" x14ac:dyDescent="0.25">
      <c r="K24">
        <v>16</v>
      </c>
      <c r="L24">
        <v>86</v>
      </c>
    </row>
    <row r="25" spans="11:12" ht="15" customHeight="1" x14ac:dyDescent="0.25">
      <c r="K25">
        <v>17</v>
      </c>
      <c r="L25">
        <v>77</v>
      </c>
    </row>
    <row r="26" spans="11:12" ht="15" customHeight="1" x14ac:dyDescent="0.25">
      <c r="K26">
        <v>18</v>
      </c>
      <c r="L26">
        <v>68</v>
      </c>
    </row>
    <row r="27" spans="11:12" ht="15" customHeight="1" x14ac:dyDescent="0.25">
      <c r="K27">
        <v>19</v>
      </c>
      <c r="L27">
        <v>86</v>
      </c>
    </row>
    <row r="28" spans="11:12" ht="15" customHeight="1" x14ac:dyDescent="0.25">
      <c r="K28">
        <v>20</v>
      </c>
    </row>
    <row r="29" spans="11:12" ht="15" customHeight="1" x14ac:dyDescent="0.25">
      <c r="K29">
        <v>21</v>
      </c>
      <c r="L29">
        <v>80</v>
      </c>
    </row>
    <row r="30" spans="11:12" ht="15" customHeight="1" x14ac:dyDescent="0.25">
      <c r="K30">
        <v>22</v>
      </c>
      <c r="L30">
        <v>81</v>
      </c>
    </row>
    <row r="31" spans="11:12" ht="15" customHeight="1" x14ac:dyDescent="0.25">
      <c r="K31">
        <v>23</v>
      </c>
      <c r="L31">
        <v>84</v>
      </c>
    </row>
    <row r="32" spans="11:12" ht="15" customHeight="1" x14ac:dyDescent="0.25">
      <c r="K32">
        <v>24</v>
      </c>
      <c r="L32">
        <v>71</v>
      </c>
    </row>
    <row r="33" spans="2:12" ht="15" customHeight="1" x14ac:dyDescent="0.25">
      <c r="K33">
        <v>25</v>
      </c>
      <c r="L33">
        <v>76</v>
      </c>
    </row>
    <row r="34" spans="2:12" ht="15" customHeight="1" x14ac:dyDescent="0.25">
      <c r="C34" s="49"/>
      <c r="K34">
        <v>26</v>
      </c>
      <c r="L34">
        <v>81</v>
      </c>
    </row>
    <row r="35" spans="2:12" ht="15" customHeight="1" x14ac:dyDescent="0.25">
      <c r="K35">
        <v>27</v>
      </c>
      <c r="L35">
        <v>99</v>
      </c>
    </row>
    <row r="36" spans="2:12" ht="15" customHeight="1" x14ac:dyDescent="0.25">
      <c r="K36">
        <v>28</v>
      </c>
      <c r="L36">
        <v>72</v>
      </c>
    </row>
    <row r="37" spans="2:12" ht="15" customHeight="1" x14ac:dyDescent="0.25">
      <c r="K37">
        <v>29</v>
      </c>
      <c r="L37">
        <v>78</v>
      </c>
    </row>
    <row r="38" spans="2:12" ht="15" customHeight="1" x14ac:dyDescent="0.25">
      <c r="K38">
        <v>30</v>
      </c>
      <c r="L38">
        <v>67</v>
      </c>
    </row>
    <row r="39" spans="2:12" ht="15" customHeight="1" x14ac:dyDescent="0.25">
      <c r="K39">
        <v>31</v>
      </c>
      <c r="L39">
        <v>89</v>
      </c>
    </row>
    <row r="40" spans="2:12" ht="15" customHeight="1" x14ac:dyDescent="0.25">
      <c r="B40" s="32"/>
      <c r="K40">
        <v>32</v>
      </c>
      <c r="L40">
        <v>70</v>
      </c>
    </row>
    <row r="41" spans="2:12" ht="15" customHeight="1" x14ac:dyDescent="0.25">
      <c r="K41">
        <v>33</v>
      </c>
      <c r="L41">
        <v>77</v>
      </c>
    </row>
    <row r="42" spans="2:12" ht="15" customHeight="1" x14ac:dyDescent="0.25">
      <c r="K42">
        <v>34</v>
      </c>
    </row>
    <row r="43" spans="2:12" ht="15" customHeight="1" x14ac:dyDescent="0.25">
      <c r="K43">
        <v>35</v>
      </c>
      <c r="L43">
        <v>83</v>
      </c>
    </row>
    <row r="44" spans="2:12" ht="15" customHeight="1" x14ac:dyDescent="0.25">
      <c r="K44">
        <v>36</v>
      </c>
      <c r="L44">
        <v>74</v>
      </c>
    </row>
    <row r="45" spans="2:12" ht="15" customHeight="1" x14ac:dyDescent="0.25">
      <c r="K45">
        <v>37</v>
      </c>
      <c r="L45">
        <v>87</v>
      </c>
    </row>
    <row r="46" spans="2:12" ht="15" customHeight="1" x14ac:dyDescent="0.25">
      <c r="K46">
        <v>38</v>
      </c>
      <c r="L46">
        <v>75</v>
      </c>
    </row>
    <row r="47" spans="2:12" ht="15" customHeight="1" x14ac:dyDescent="0.25">
      <c r="K47">
        <v>39</v>
      </c>
      <c r="L47">
        <v>86</v>
      </c>
    </row>
    <row r="48" spans="2:12" ht="15" customHeight="1" x14ac:dyDescent="0.25">
      <c r="K48">
        <v>40</v>
      </c>
      <c r="L48">
        <v>77</v>
      </c>
    </row>
    <row r="49" spans="11:12" ht="15" customHeight="1" x14ac:dyDescent="0.25">
      <c r="K49">
        <v>41</v>
      </c>
      <c r="L49">
        <v>73</v>
      </c>
    </row>
    <row r="50" spans="11:12" ht="15" customHeight="1" x14ac:dyDescent="0.25">
      <c r="K50">
        <v>42</v>
      </c>
      <c r="L50">
        <v>74</v>
      </c>
    </row>
    <row r="51" spans="11:12" ht="15" customHeight="1" x14ac:dyDescent="0.25">
      <c r="K51">
        <v>43</v>
      </c>
      <c r="L51">
        <v>79</v>
      </c>
    </row>
    <row r="52" spans="11:12" ht="15" customHeight="1" x14ac:dyDescent="0.25">
      <c r="K52">
        <v>44</v>
      </c>
      <c r="L52">
        <v>80</v>
      </c>
    </row>
    <row r="53" spans="11:12" ht="15" customHeight="1" x14ac:dyDescent="0.25">
      <c r="K53">
        <v>45</v>
      </c>
      <c r="L53">
        <v>77</v>
      </c>
    </row>
    <row r="54" spans="11:12" ht="15" customHeight="1" x14ac:dyDescent="0.25">
      <c r="K54">
        <v>46</v>
      </c>
      <c r="L54">
        <v>72</v>
      </c>
    </row>
    <row r="55" spans="11:12" ht="15" customHeight="1" x14ac:dyDescent="0.25">
      <c r="K55">
        <v>47</v>
      </c>
      <c r="L55">
        <v>77</v>
      </c>
    </row>
    <row r="56" spans="11:12" ht="15" customHeight="1" x14ac:dyDescent="0.25">
      <c r="K56">
        <v>48</v>
      </c>
      <c r="L56">
        <v>71</v>
      </c>
    </row>
    <row r="57" spans="11:12" ht="15" customHeight="1" x14ac:dyDescent="0.25">
      <c r="K57">
        <v>49</v>
      </c>
      <c r="L57">
        <v>70</v>
      </c>
    </row>
    <row r="58" spans="11:12" ht="15" customHeight="1" x14ac:dyDescent="0.25">
      <c r="K58">
        <v>50</v>
      </c>
      <c r="L58">
        <v>68</v>
      </c>
    </row>
    <row r="59" spans="11:12" ht="15" customHeight="1" x14ac:dyDescent="0.25">
      <c r="K59">
        <v>51</v>
      </c>
      <c r="L59">
        <v>79</v>
      </c>
    </row>
    <row r="60" spans="11:12" ht="15" customHeight="1" x14ac:dyDescent="0.25">
      <c r="K60">
        <v>52</v>
      </c>
      <c r="L60">
        <v>75</v>
      </c>
    </row>
    <row r="61" spans="11:12" ht="15" customHeight="1" x14ac:dyDescent="0.25">
      <c r="K61">
        <v>53</v>
      </c>
      <c r="L61">
        <v>80</v>
      </c>
    </row>
    <row r="62" spans="11:12" ht="15" customHeight="1" x14ac:dyDescent="0.25">
      <c r="K62">
        <v>54</v>
      </c>
      <c r="L62">
        <v>73</v>
      </c>
    </row>
    <row r="63" spans="11:12" ht="15" customHeight="1" x14ac:dyDescent="0.25">
      <c r="K63">
        <v>55</v>
      </c>
      <c r="L63">
        <v>61</v>
      </c>
    </row>
    <row r="64" spans="11:12" ht="15" customHeight="1" x14ac:dyDescent="0.25">
      <c r="K64">
        <v>56</v>
      </c>
      <c r="L64">
        <v>62</v>
      </c>
    </row>
    <row r="65" spans="11:12" ht="15" customHeight="1" x14ac:dyDescent="0.25">
      <c r="K65">
        <v>57</v>
      </c>
      <c r="L65">
        <v>68</v>
      </c>
    </row>
    <row r="66" spans="11:12" ht="15" customHeight="1" x14ac:dyDescent="0.25">
      <c r="K66">
        <v>58</v>
      </c>
      <c r="L66">
        <v>92</v>
      </c>
    </row>
    <row r="67" spans="11:12" ht="15" customHeight="1" x14ac:dyDescent="0.25">
      <c r="K67">
        <v>59</v>
      </c>
      <c r="L67">
        <v>85</v>
      </c>
    </row>
    <row r="68" spans="11:12" ht="15" customHeight="1" x14ac:dyDescent="0.25">
      <c r="K68">
        <v>60</v>
      </c>
      <c r="L68">
        <v>77</v>
      </c>
    </row>
    <row r="69" spans="11:12" ht="15" customHeight="1" x14ac:dyDescent="0.25">
      <c r="K69">
        <v>61</v>
      </c>
      <c r="L69">
        <v>79</v>
      </c>
    </row>
    <row r="70" spans="11:12" ht="15" customHeight="1" x14ac:dyDescent="0.25">
      <c r="K70">
        <v>62</v>
      </c>
      <c r="L70">
        <v>86</v>
      </c>
    </row>
    <row r="71" spans="11:12" ht="15" customHeight="1" x14ac:dyDescent="0.25">
      <c r="K71">
        <v>63</v>
      </c>
      <c r="L71">
        <v>83</v>
      </c>
    </row>
    <row r="72" spans="11:12" ht="15" customHeight="1" x14ac:dyDescent="0.25">
      <c r="K72">
        <v>64</v>
      </c>
      <c r="L72">
        <v>83</v>
      </c>
    </row>
    <row r="73" spans="11:12" ht="15" customHeight="1" x14ac:dyDescent="0.25">
      <c r="K73">
        <v>65</v>
      </c>
      <c r="L73">
        <v>76</v>
      </c>
    </row>
    <row r="74" spans="11:12" ht="15" customHeight="1" x14ac:dyDescent="0.25">
      <c r="K74">
        <v>66</v>
      </c>
      <c r="L74">
        <v>89</v>
      </c>
    </row>
    <row r="75" spans="11:12" ht="15" customHeight="1" x14ac:dyDescent="0.25">
      <c r="K75">
        <v>67</v>
      </c>
      <c r="L75">
        <v>72</v>
      </c>
    </row>
    <row r="76" spans="11:12" ht="15" customHeight="1" x14ac:dyDescent="0.25">
      <c r="K76">
        <v>68</v>
      </c>
      <c r="L76">
        <v>69</v>
      </c>
    </row>
    <row r="77" spans="11:12" ht="15" customHeight="1" x14ac:dyDescent="0.25">
      <c r="K77">
        <v>69</v>
      </c>
      <c r="L77">
        <v>66</v>
      </c>
    </row>
    <row r="78" spans="11:12" ht="15" customHeight="1" x14ac:dyDescent="0.25">
      <c r="K78">
        <v>70</v>
      </c>
      <c r="L78">
        <v>71</v>
      </c>
    </row>
    <row r="79" spans="11:12" ht="15" customHeight="1" x14ac:dyDescent="0.25">
      <c r="K79">
        <v>71</v>
      </c>
      <c r="L79">
        <v>80</v>
      </c>
    </row>
    <row r="80" spans="11:12" ht="15" customHeight="1" x14ac:dyDescent="0.25">
      <c r="K80">
        <v>72</v>
      </c>
      <c r="L80">
        <v>61</v>
      </c>
    </row>
  </sheetData>
  <hyperlinks>
    <hyperlink ref="I1" location="'List of Topics'!A1" display="Return to List of Topics sheet"/>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3"/>
  <dimension ref="A1:AC80"/>
  <sheetViews>
    <sheetView workbookViewId="0">
      <selection activeCell="I1" sqref="I1"/>
    </sheetView>
  </sheetViews>
  <sheetFormatPr defaultRowHeight="15" customHeight="1" x14ac:dyDescent="0.25"/>
  <cols>
    <col min="1" max="1" width="3.5703125" customWidth="1"/>
    <col min="11" max="11" width="10.28515625" customWidth="1"/>
    <col min="12" max="12" width="10.85546875" customWidth="1"/>
    <col min="13" max="13" width="11.28515625" customWidth="1"/>
    <col min="14" max="14" width="10.85546875" customWidth="1"/>
    <col min="16" max="16" width="34.7109375" customWidth="1"/>
    <col min="19" max="21" width="9.140625" customWidth="1"/>
    <col min="28" max="28" width="34.7109375" customWidth="1"/>
  </cols>
  <sheetData>
    <row r="1" spans="1:29" ht="15" customHeight="1" x14ac:dyDescent="0.25">
      <c r="A1" s="74" t="str">
        <f ca="1">"© S. Christian Albright, 2011-" &amp; YEAR(TODAY()) &amp; ", All Rights Reserved"</f>
        <v>© S. Christian Albright, 2011-2017, All Rights Reserved</v>
      </c>
      <c r="I1" s="1" t="s">
        <v>506</v>
      </c>
    </row>
    <row r="8" spans="1:29" ht="15" customHeight="1" x14ac:dyDescent="0.25">
      <c r="K8" s="18" t="s">
        <v>67</v>
      </c>
      <c r="L8" t="s">
        <v>274</v>
      </c>
      <c r="M8" s="6" t="s">
        <v>248</v>
      </c>
      <c r="N8" s="6" t="s">
        <v>30</v>
      </c>
      <c r="P8" t="s">
        <v>277</v>
      </c>
      <c r="Q8" s="6" t="s">
        <v>275</v>
      </c>
    </row>
    <row r="9" spans="1:29" ht="15" customHeight="1" x14ac:dyDescent="0.25">
      <c r="K9" s="18">
        <v>1</v>
      </c>
      <c r="L9" t="s">
        <v>275</v>
      </c>
      <c r="M9">
        <v>18</v>
      </c>
      <c r="N9">
        <v>62</v>
      </c>
      <c r="P9" t="s">
        <v>278</v>
      </c>
      <c r="Q9">
        <v>20</v>
      </c>
    </row>
    <row r="10" spans="1:29" ht="15" customHeight="1" x14ac:dyDescent="0.25">
      <c r="K10" s="18">
        <v>2</v>
      </c>
      <c r="L10" t="s">
        <v>276</v>
      </c>
      <c r="M10">
        <v>21</v>
      </c>
      <c r="N10">
        <v>73</v>
      </c>
      <c r="P10" t="s">
        <v>279</v>
      </c>
      <c r="Q10">
        <v>87</v>
      </c>
    </row>
    <row r="11" spans="1:29" ht="15" customHeight="1" x14ac:dyDescent="0.25">
      <c r="K11" s="18">
        <v>3</v>
      </c>
      <c r="L11" t="s">
        <v>276</v>
      </c>
      <c r="M11">
        <v>18</v>
      </c>
      <c r="N11">
        <v>74</v>
      </c>
    </row>
    <row r="12" spans="1:29" ht="15" customHeight="1" x14ac:dyDescent="0.25">
      <c r="K12" s="18">
        <v>4</v>
      </c>
      <c r="L12" t="s">
        <v>276</v>
      </c>
      <c r="M12">
        <v>18</v>
      </c>
      <c r="P12" t="s">
        <v>280</v>
      </c>
      <c r="Q12" s="104"/>
      <c r="AB12" t="s">
        <v>280</v>
      </c>
      <c r="AC12" s="4">
        <f>COUNTIF(N9:N80,"&gt;="&amp;Q10)</f>
        <v>6</v>
      </c>
    </row>
    <row r="13" spans="1:29" ht="15" customHeight="1" x14ac:dyDescent="0.25">
      <c r="K13" s="18">
        <v>5</v>
      </c>
      <c r="L13" t="s">
        <v>275</v>
      </c>
      <c r="M13">
        <v>18</v>
      </c>
      <c r="N13">
        <v>77</v>
      </c>
    </row>
    <row r="14" spans="1:29" ht="15" customHeight="1" x14ac:dyDescent="0.25">
      <c r="K14" s="18">
        <v>6</v>
      </c>
      <c r="L14" t="s">
        <v>276</v>
      </c>
      <c r="M14">
        <v>20</v>
      </c>
      <c r="N14">
        <v>57</v>
      </c>
      <c r="P14" t="s">
        <v>281</v>
      </c>
      <c r="Q14" s="104"/>
      <c r="AB14" t="s">
        <v>281</v>
      </c>
      <c r="AC14" s="4">
        <f>SUMIF(L9:L80,Q8,N9:N80)</f>
        <v>2660</v>
      </c>
    </row>
    <row r="15" spans="1:29" ht="15" customHeight="1" x14ac:dyDescent="0.25">
      <c r="K15" s="18">
        <v>7</v>
      </c>
      <c r="L15" t="s">
        <v>276</v>
      </c>
      <c r="M15">
        <v>18</v>
      </c>
      <c r="N15">
        <v>67</v>
      </c>
      <c r="P15" t="s">
        <v>283</v>
      </c>
      <c r="Q15" s="104"/>
      <c r="AB15" t="s">
        <v>283</v>
      </c>
      <c r="AC15" s="4">
        <f>SUMIF(M9:M80,"&lt;"&amp;Q9,N9:N80)</f>
        <v>2527</v>
      </c>
    </row>
    <row r="16" spans="1:29" ht="15" customHeight="1" x14ac:dyDescent="0.25">
      <c r="K16" s="18">
        <v>8</v>
      </c>
      <c r="L16" t="s">
        <v>275</v>
      </c>
      <c r="M16">
        <v>19</v>
      </c>
      <c r="N16">
        <v>90</v>
      </c>
      <c r="P16" t="s">
        <v>285</v>
      </c>
      <c r="Q16" s="104"/>
      <c r="AB16" t="s">
        <v>285</v>
      </c>
      <c r="AC16" s="4">
        <f>SUMIF(M9:M80,"&gt;="&amp;Q9,N9:N80)</f>
        <v>2733</v>
      </c>
    </row>
    <row r="17" spans="3:29" ht="15" customHeight="1" x14ac:dyDescent="0.25">
      <c r="K17" s="18">
        <v>9</v>
      </c>
      <c r="L17" t="s">
        <v>275</v>
      </c>
      <c r="M17">
        <v>19</v>
      </c>
      <c r="N17">
        <v>77</v>
      </c>
    </row>
    <row r="18" spans="3:29" ht="15" customHeight="1" x14ac:dyDescent="0.25">
      <c r="K18" s="18">
        <v>10</v>
      </c>
      <c r="L18" t="s">
        <v>275</v>
      </c>
      <c r="M18">
        <v>22</v>
      </c>
      <c r="N18">
        <v>83</v>
      </c>
      <c r="P18" t="s">
        <v>282</v>
      </c>
      <c r="Q18" s="104"/>
      <c r="AB18" t="s">
        <v>282</v>
      </c>
      <c r="AC18" s="159">
        <f>AVERAGEIF(L9:L80,Q8,N9:N80)</f>
        <v>78.235294117647058</v>
      </c>
    </row>
    <row r="19" spans="3:29" ht="15" customHeight="1" x14ac:dyDescent="0.25">
      <c r="K19" s="18">
        <v>11</v>
      </c>
      <c r="L19" t="s">
        <v>276</v>
      </c>
      <c r="M19">
        <v>20</v>
      </c>
      <c r="N19">
        <v>71</v>
      </c>
      <c r="P19" t="s">
        <v>284</v>
      </c>
      <c r="Q19" s="104"/>
      <c r="AB19" t="s">
        <v>284</v>
      </c>
      <c r="AC19" s="159">
        <f>AVERAGEIF(M9:M80,"&lt;"&amp;Q9,N9:N80)</f>
        <v>76.575757575757578</v>
      </c>
    </row>
    <row r="20" spans="3:29" ht="15" customHeight="1" x14ac:dyDescent="0.25">
      <c r="K20" s="18">
        <v>12</v>
      </c>
      <c r="L20" t="s">
        <v>276</v>
      </c>
      <c r="M20">
        <v>20</v>
      </c>
      <c r="N20">
        <v>75</v>
      </c>
      <c r="P20" t="s">
        <v>286</v>
      </c>
      <c r="Q20" s="104"/>
      <c r="AB20" t="s">
        <v>286</v>
      </c>
      <c r="AC20" s="159">
        <f>AVERAGEIF(M9:M80,"&gt;="&amp;Q9,N9:N80)</f>
        <v>75.916666666666671</v>
      </c>
    </row>
    <row r="21" spans="3:29" ht="15" customHeight="1" x14ac:dyDescent="0.25">
      <c r="K21" s="18">
        <v>13</v>
      </c>
      <c r="L21" t="s">
        <v>276</v>
      </c>
      <c r="M21">
        <v>20</v>
      </c>
      <c r="N21">
        <v>72</v>
      </c>
    </row>
    <row r="22" spans="3:29" ht="15" customHeight="1" x14ac:dyDescent="0.25">
      <c r="K22" s="18">
        <v>14</v>
      </c>
      <c r="L22" t="s">
        <v>276</v>
      </c>
      <c r="M22">
        <v>24</v>
      </c>
      <c r="N22">
        <v>82</v>
      </c>
    </row>
    <row r="23" spans="3:29" ht="15" customHeight="1" x14ac:dyDescent="0.25">
      <c r="K23" s="18">
        <v>15</v>
      </c>
      <c r="L23" t="s">
        <v>276</v>
      </c>
      <c r="M23">
        <v>18</v>
      </c>
      <c r="N23">
        <v>68</v>
      </c>
    </row>
    <row r="24" spans="3:29" ht="15" customHeight="1" x14ac:dyDescent="0.25">
      <c r="K24" s="18">
        <v>16</v>
      </c>
      <c r="L24" t="s">
        <v>275</v>
      </c>
      <c r="M24">
        <v>18</v>
      </c>
      <c r="N24">
        <v>86</v>
      </c>
    </row>
    <row r="25" spans="3:29" ht="15" customHeight="1" x14ac:dyDescent="0.25">
      <c r="K25" s="18">
        <v>17</v>
      </c>
      <c r="L25" t="s">
        <v>276</v>
      </c>
      <c r="M25">
        <v>24</v>
      </c>
      <c r="N25">
        <v>77</v>
      </c>
    </row>
    <row r="26" spans="3:29" ht="15" customHeight="1" x14ac:dyDescent="0.25">
      <c r="K26" s="18">
        <v>18</v>
      </c>
      <c r="L26" t="s">
        <v>275</v>
      </c>
      <c r="M26">
        <v>21</v>
      </c>
      <c r="N26">
        <v>68</v>
      </c>
    </row>
    <row r="27" spans="3:29" ht="15" customHeight="1" x14ac:dyDescent="0.25">
      <c r="K27" s="18">
        <v>19</v>
      </c>
      <c r="L27" t="s">
        <v>275</v>
      </c>
      <c r="M27">
        <v>20</v>
      </c>
      <c r="N27">
        <v>86</v>
      </c>
    </row>
    <row r="28" spans="3:29" ht="15" customHeight="1" x14ac:dyDescent="0.25">
      <c r="K28" s="18">
        <v>20</v>
      </c>
      <c r="L28" t="s">
        <v>276</v>
      </c>
      <c r="M28">
        <v>21</v>
      </c>
    </row>
    <row r="29" spans="3:29" ht="15" customHeight="1" x14ac:dyDescent="0.25">
      <c r="K29" s="18">
        <v>21</v>
      </c>
      <c r="L29" t="s">
        <v>275</v>
      </c>
      <c r="M29">
        <v>20</v>
      </c>
      <c r="N29">
        <v>80</v>
      </c>
    </row>
    <row r="30" spans="3:29" ht="15" customHeight="1" x14ac:dyDescent="0.25">
      <c r="C30" s="49"/>
      <c r="K30" s="18">
        <v>22</v>
      </c>
      <c r="L30" t="s">
        <v>276</v>
      </c>
      <c r="M30">
        <v>18</v>
      </c>
      <c r="N30">
        <v>81</v>
      </c>
    </row>
    <row r="31" spans="3:29" ht="15" customHeight="1" x14ac:dyDescent="0.25">
      <c r="K31" s="18">
        <v>23</v>
      </c>
      <c r="L31" t="s">
        <v>275</v>
      </c>
      <c r="M31">
        <v>20</v>
      </c>
      <c r="N31">
        <v>84</v>
      </c>
    </row>
    <row r="32" spans="3:29" ht="15" customHeight="1" x14ac:dyDescent="0.25">
      <c r="K32" s="18">
        <v>24</v>
      </c>
      <c r="L32" t="s">
        <v>276</v>
      </c>
      <c r="M32">
        <v>19</v>
      </c>
      <c r="N32">
        <v>71</v>
      </c>
    </row>
    <row r="33" spans="11:14" ht="15" customHeight="1" x14ac:dyDescent="0.25">
      <c r="K33" s="18">
        <v>25</v>
      </c>
      <c r="L33" t="s">
        <v>276</v>
      </c>
      <c r="M33">
        <v>18</v>
      </c>
      <c r="N33">
        <v>76</v>
      </c>
    </row>
    <row r="34" spans="11:14" ht="15" customHeight="1" x14ac:dyDescent="0.25">
      <c r="K34" s="18">
        <v>26</v>
      </c>
      <c r="L34" t="s">
        <v>275</v>
      </c>
      <c r="M34">
        <v>21</v>
      </c>
      <c r="N34">
        <v>81</v>
      </c>
    </row>
    <row r="35" spans="11:14" ht="15" customHeight="1" x14ac:dyDescent="0.25">
      <c r="K35" s="18">
        <v>27</v>
      </c>
      <c r="L35" t="s">
        <v>276</v>
      </c>
      <c r="M35">
        <v>18</v>
      </c>
      <c r="N35">
        <v>99</v>
      </c>
    </row>
    <row r="36" spans="11:14" ht="15" customHeight="1" x14ac:dyDescent="0.25">
      <c r="K36" s="18">
        <v>28</v>
      </c>
      <c r="L36" t="s">
        <v>275</v>
      </c>
      <c r="M36">
        <v>20</v>
      </c>
      <c r="N36">
        <v>72</v>
      </c>
    </row>
    <row r="37" spans="11:14" ht="15" customHeight="1" x14ac:dyDescent="0.25">
      <c r="K37" s="18">
        <v>29</v>
      </c>
      <c r="L37" t="s">
        <v>276</v>
      </c>
      <c r="M37">
        <v>18</v>
      </c>
      <c r="N37">
        <v>78</v>
      </c>
    </row>
    <row r="38" spans="11:14" ht="15" customHeight="1" x14ac:dyDescent="0.25">
      <c r="K38" s="18">
        <v>30</v>
      </c>
      <c r="L38" t="s">
        <v>276</v>
      </c>
      <c r="M38">
        <v>21</v>
      </c>
      <c r="N38">
        <v>67</v>
      </c>
    </row>
    <row r="39" spans="11:14" ht="15" customHeight="1" x14ac:dyDescent="0.25">
      <c r="K39" s="18">
        <v>31</v>
      </c>
      <c r="L39" t="s">
        <v>276</v>
      </c>
      <c r="M39">
        <v>21</v>
      </c>
      <c r="N39">
        <v>89</v>
      </c>
    </row>
    <row r="40" spans="11:14" ht="15" customHeight="1" x14ac:dyDescent="0.25">
      <c r="K40" s="18">
        <v>32</v>
      </c>
      <c r="L40" t="s">
        <v>276</v>
      </c>
      <c r="M40">
        <v>19</v>
      </c>
      <c r="N40">
        <v>70</v>
      </c>
    </row>
    <row r="41" spans="11:14" ht="15" customHeight="1" x14ac:dyDescent="0.25">
      <c r="K41" s="18">
        <v>33</v>
      </c>
      <c r="L41" t="s">
        <v>276</v>
      </c>
      <c r="M41">
        <v>19</v>
      </c>
      <c r="N41">
        <v>77</v>
      </c>
    </row>
    <row r="42" spans="11:14" ht="15" customHeight="1" x14ac:dyDescent="0.25">
      <c r="K42" s="18">
        <v>34</v>
      </c>
      <c r="L42" t="s">
        <v>276</v>
      </c>
      <c r="M42">
        <v>18</v>
      </c>
    </row>
    <row r="43" spans="11:14" ht="15" customHeight="1" x14ac:dyDescent="0.25">
      <c r="K43" s="18">
        <v>35</v>
      </c>
      <c r="L43" t="s">
        <v>275</v>
      </c>
      <c r="M43">
        <v>22</v>
      </c>
      <c r="N43">
        <v>83</v>
      </c>
    </row>
    <row r="44" spans="11:14" ht="15" customHeight="1" x14ac:dyDescent="0.25">
      <c r="K44" s="18">
        <v>36</v>
      </c>
      <c r="L44" t="s">
        <v>276</v>
      </c>
      <c r="M44">
        <v>19</v>
      </c>
      <c r="N44">
        <v>74</v>
      </c>
    </row>
    <row r="45" spans="11:14" ht="15" customHeight="1" x14ac:dyDescent="0.25">
      <c r="K45" s="18">
        <v>37</v>
      </c>
      <c r="L45" t="s">
        <v>275</v>
      </c>
      <c r="M45">
        <v>19</v>
      </c>
      <c r="N45">
        <v>87</v>
      </c>
    </row>
    <row r="46" spans="11:14" ht="15" customHeight="1" x14ac:dyDescent="0.25">
      <c r="K46" s="18">
        <v>38</v>
      </c>
      <c r="L46" t="s">
        <v>275</v>
      </c>
      <c r="M46">
        <v>18</v>
      </c>
      <c r="N46">
        <v>75</v>
      </c>
    </row>
    <row r="47" spans="11:14" ht="15" customHeight="1" x14ac:dyDescent="0.25">
      <c r="K47" s="18">
        <v>39</v>
      </c>
      <c r="L47" t="s">
        <v>275</v>
      </c>
      <c r="M47">
        <v>20</v>
      </c>
      <c r="N47">
        <v>86</v>
      </c>
    </row>
    <row r="48" spans="11:14" ht="15" customHeight="1" x14ac:dyDescent="0.25">
      <c r="K48" s="18">
        <v>40</v>
      </c>
      <c r="L48" t="s">
        <v>275</v>
      </c>
      <c r="M48">
        <v>21</v>
      </c>
      <c r="N48">
        <v>77</v>
      </c>
    </row>
    <row r="49" spans="2:14" ht="15" customHeight="1" x14ac:dyDescent="0.25">
      <c r="K49" s="18">
        <v>41</v>
      </c>
      <c r="L49" t="s">
        <v>275</v>
      </c>
      <c r="M49">
        <v>20</v>
      </c>
      <c r="N49">
        <v>73</v>
      </c>
    </row>
    <row r="50" spans="2:14" ht="15" customHeight="1" x14ac:dyDescent="0.25">
      <c r="K50" s="18">
        <v>42</v>
      </c>
      <c r="L50" t="s">
        <v>275</v>
      </c>
      <c r="M50">
        <v>20</v>
      </c>
      <c r="N50">
        <v>74</v>
      </c>
    </row>
    <row r="51" spans="2:14" ht="15" customHeight="1" x14ac:dyDescent="0.25">
      <c r="K51" s="18">
        <v>43</v>
      </c>
      <c r="L51" t="s">
        <v>276</v>
      </c>
      <c r="M51">
        <v>20</v>
      </c>
      <c r="N51">
        <v>79</v>
      </c>
    </row>
    <row r="52" spans="2:14" ht="15" customHeight="1" x14ac:dyDescent="0.25">
      <c r="K52" s="18">
        <v>44</v>
      </c>
      <c r="L52" t="s">
        <v>275</v>
      </c>
      <c r="M52">
        <v>18</v>
      </c>
      <c r="N52">
        <v>80</v>
      </c>
    </row>
    <row r="53" spans="2:14" ht="15" customHeight="1" x14ac:dyDescent="0.25">
      <c r="K53" s="18">
        <v>45</v>
      </c>
      <c r="L53" t="s">
        <v>275</v>
      </c>
      <c r="M53">
        <v>20</v>
      </c>
      <c r="N53">
        <v>77</v>
      </c>
    </row>
    <row r="54" spans="2:14" ht="15" customHeight="1" x14ac:dyDescent="0.25">
      <c r="K54" s="18">
        <v>46</v>
      </c>
      <c r="L54" t="s">
        <v>276</v>
      </c>
      <c r="M54">
        <v>21</v>
      </c>
      <c r="N54">
        <v>72</v>
      </c>
    </row>
    <row r="55" spans="2:14" ht="15" customHeight="1" x14ac:dyDescent="0.25">
      <c r="K55" s="18">
        <v>47</v>
      </c>
      <c r="L55" t="s">
        <v>275</v>
      </c>
      <c r="M55">
        <v>19</v>
      </c>
      <c r="N55">
        <v>77</v>
      </c>
    </row>
    <row r="56" spans="2:14" ht="15" customHeight="1" x14ac:dyDescent="0.25">
      <c r="K56" s="18">
        <v>48</v>
      </c>
      <c r="L56" t="s">
        <v>275</v>
      </c>
      <c r="M56">
        <v>19</v>
      </c>
      <c r="N56">
        <v>71</v>
      </c>
    </row>
    <row r="57" spans="2:14" ht="15" customHeight="1" x14ac:dyDescent="0.25">
      <c r="K57" s="18">
        <v>49</v>
      </c>
      <c r="L57" t="s">
        <v>276</v>
      </c>
      <c r="M57">
        <v>23</v>
      </c>
      <c r="N57">
        <v>70</v>
      </c>
    </row>
    <row r="58" spans="2:14" ht="15" customHeight="1" x14ac:dyDescent="0.25">
      <c r="K58" s="18">
        <v>50</v>
      </c>
      <c r="L58" t="s">
        <v>276</v>
      </c>
      <c r="M58">
        <v>19</v>
      </c>
      <c r="N58">
        <v>68</v>
      </c>
    </row>
    <row r="59" spans="2:14" ht="15" customHeight="1" x14ac:dyDescent="0.25">
      <c r="K59" s="18">
        <v>51</v>
      </c>
      <c r="L59" t="s">
        <v>276</v>
      </c>
      <c r="M59">
        <v>24</v>
      </c>
      <c r="N59">
        <v>79</v>
      </c>
    </row>
    <row r="60" spans="2:14" ht="15" customHeight="1" x14ac:dyDescent="0.25">
      <c r="K60" s="18">
        <v>52</v>
      </c>
      <c r="L60" t="s">
        <v>275</v>
      </c>
      <c r="M60">
        <v>19</v>
      </c>
      <c r="N60">
        <v>75</v>
      </c>
    </row>
    <row r="61" spans="2:14" ht="15" customHeight="1" x14ac:dyDescent="0.25">
      <c r="K61" s="18">
        <v>53</v>
      </c>
      <c r="L61" t="s">
        <v>275</v>
      </c>
      <c r="M61">
        <v>18</v>
      </c>
      <c r="N61">
        <v>80</v>
      </c>
    </row>
    <row r="62" spans="2:14" ht="15" customHeight="1" x14ac:dyDescent="0.25">
      <c r="K62" s="18">
        <v>54</v>
      </c>
      <c r="L62" t="s">
        <v>276</v>
      </c>
      <c r="M62">
        <v>19</v>
      </c>
      <c r="N62">
        <v>73</v>
      </c>
    </row>
    <row r="63" spans="2:14" ht="15" customHeight="1" x14ac:dyDescent="0.25">
      <c r="K63" s="18">
        <v>55</v>
      </c>
      <c r="L63" t="s">
        <v>276</v>
      </c>
      <c r="M63">
        <v>21</v>
      </c>
      <c r="N63">
        <v>61</v>
      </c>
    </row>
    <row r="64" spans="2:14" ht="15" customHeight="1" x14ac:dyDescent="0.25">
      <c r="B64" s="160"/>
      <c r="C64" s="33"/>
      <c r="D64" s="33"/>
      <c r="E64" s="33"/>
      <c r="K64" s="18">
        <v>56</v>
      </c>
      <c r="L64" t="s">
        <v>276</v>
      </c>
      <c r="M64">
        <v>21</v>
      </c>
      <c r="N64">
        <v>62</v>
      </c>
    </row>
    <row r="65" spans="2:14" ht="15" customHeight="1" x14ac:dyDescent="0.25">
      <c r="B65" s="33"/>
      <c r="C65" s="33"/>
      <c r="D65" s="33"/>
      <c r="E65" s="33"/>
      <c r="K65" s="18">
        <v>57</v>
      </c>
      <c r="L65" t="s">
        <v>275</v>
      </c>
      <c r="M65">
        <v>19</v>
      </c>
      <c r="N65">
        <v>68</v>
      </c>
    </row>
    <row r="66" spans="2:14" ht="15" customHeight="1" x14ac:dyDescent="0.25">
      <c r="B66" s="33"/>
      <c r="C66" s="33"/>
      <c r="D66" s="33"/>
      <c r="E66" s="33"/>
      <c r="K66" s="18">
        <v>58</v>
      </c>
      <c r="L66" t="s">
        <v>275</v>
      </c>
      <c r="M66">
        <v>19</v>
      </c>
      <c r="N66">
        <v>92</v>
      </c>
    </row>
    <row r="67" spans="2:14" ht="15" customHeight="1" x14ac:dyDescent="0.25">
      <c r="B67" s="33"/>
      <c r="C67" s="33"/>
      <c r="D67" s="33"/>
      <c r="E67" s="33"/>
      <c r="K67" s="18">
        <v>59</v>
      </c>
      <c r="L67" t="s">
        <v>276</v>
      </c>
      <c r="M67">
        <v>20</v>
      </c>
      <c r="N67">
        <v>85</v>
      </c>
    </row>
    <row r="68" spans="2:14" ht="15" customHeight="1" x14ac:dyDescent="0.25">
      <c r="B68" s="33"/>
      <c r="C68" s="33"/>
      <c r="D68" s="33"/>
      <c r="E68" s="33"/>
      <c r="K68" s="18">
        <v>60</v>
      </c>
      <c r="L68" t="s">
        <v>275</v>
      </c>
      <c r="M68">
        <v>22</v>
      </c>
      <c r="N68">
        <v>77</v>
      </c>
    </row>
    <row r="69" spans="2:14" ht="15" customHeight="1" x14ac:dyDescent="0.25">
      <c r="B69" s="33"/>
      <c r="C69" s="33"/>
      <c r="D69" s="33"/>
      <c r="E69" s="33"/>
      <c r="K69" s="18">
        <v>61</v>
      </c>
      <c r="L69" t="s">
        <v>276</v>
      </c>
      <c r="M69">
        <v>19</v>
      </c>
      <c r="N69">
        <v>79</v>
      </c>
    </row>
    <row r="70" spans="2:14" ht="15" customHeight="1" x14ac:dyDescent="0.25">
      <c r="B70" s="33"/>
      <c r="C70" s="33"/>
      <c r="D70" s="33"/>
      <c r="E70" s="33"/>
      <c r="K70" s="18">
        <v>62</v>
      </c>
      <c r="L70" t="s">
        <v>275</v>
      </c>
      <c r="M70">
        <v>20</v>
      </c>
      <c r="N70">
        <v>86</v>
      </c>
    </row>
    <row r="71" spans="2:14" ht="15" customHeight="1" x14ac:dyDescent="0.25">
      <c r="B71" s="33"/>
      <c r="C71" s="33"/>
      <c r="D71" s="33"/>
      <c r="E71" s="33"/>
      <c r="K71" s="18">
        <v>63</v>
      </c>
      <c r="L71" t="s">
        <v>276</v>
      </c>
      <c r="M71">
        <v>19</v>
      </c>
      <c r="N71">
        <v>83</v>
      </c>
    </row>
    <row r="72" spans="2:14" ht="15" customHeight="1" x14ac:dyDescent="0.25">
      <c r="B72" s="161"/>
      <c r="C72" s="161"/>
      <c r="D72" s="161"/>
      <c r="E72" s="162"/>
      <c r="K72" s="18">
        <v>64</v>
      </c>
      <c r="L72" t="s">
        <v>275</v>
      </c>
      <c r="M72">
        <v>19</v>
      </c>
      <c r="N72">
        <v>83</v>
      </c>
    </row>
    <row r="73" spans="2:14" ht="15" customHeight="1" x14ac:dyDescent="0.25">
      <c r="B73" s="161"/>
      <c r="C73" s="161"/>
      <c r="D73" s="161"/>
      <c r="E73" s="162"/>
      <c r="K73" s="18">
        <v>65</v>
      </c>
      <c r="L73" t="s">
        <v>275</v>
      </c>
      <c r="M73">
        <v>18</v>
      </c>
      <c r="N73">
        <v>76</v>
      </c>
    </row>
    <row r="74" spans="2:14" ht="15" customHeight="1" x14ac:dyDescent="0.25">
      <c r="B74" s="161"/>
      <c r="C74" s="161"/>
      <c r="D74" s="161"/>
      <c r="E74" s="162"/>
      <c r="K74" s="18">
        <v>66</v>
      </c>
      <c r="L74" t="s">
        <v>276</v>
      </c>
      <c r="M74">
        <v>24</v>
      </c>
      <c r="N74">
        <v>89</v>
      </c>
    </row>
    <row r="75" spans="2:14" ht="15" customHeight="1" x14ac:dyDescent="0.25">
      <c r="B75" s="161"/>
      <c r="C75" s="161"/>
      <c r="D75" s="161"/>
      <c r="E75" s="162"/>
      <c r="K75" s="18">
        <v>67</v>
      </c>
      <c r="L75" t="s">
        <v>276</v>
      </c>
      <c r="M75">
        <v>18</v>
      </c>
      <c r="N75">
        <v>72</v>
      </c>
    </row>
    <row r="76" spans="2:14" ht="15" customHeight="1" x14ac:dyDescent="0.25">
      <c r="B76" s="161"/>
      <c r="C76" s="161"/>
      <c r="D76" s="161"/>
      <c r="E76" s="162"/>
      <c r="K76" s="18">
        <v>68</v>
      </c>
      <c r="L76" t="s">
        <v>276</v>
      </c>
      <c r="M76">
        <v>21</v>
      </c>
      <c r="N76">
        <v>69</v>
      </c>
    </row>
    <row r="77" spans="2:14" ht="15" customHeight="1" x14ac:dyDescent="0.25">
      <c r="B77" s="161"/>
      <c r="C77" s="161"/>
      <c r="D77" s="161"/>
      <c r="E77" s="162"/>
      <c r="K77" s="18">
        <v>69</v>
      </c>
      <c r="L77" t="s">
        <v>275</v>
      </c>
      <c r="M77">
        <v>23</v>
      </c>
      <c r="N77">
        <v>66</v>
      </c>
    </row>
    <row r="78" spans="2:14" ht="15" customHeight="1" x14ac:dyDescent="0.25">
      <c r="K78" s="18">
        <v>70</v>
      </c>
      <c r="L78" t="s">
        <v>275</v>
      </c>
      <c r="M78">
        <v>24</v>
      </c>
      <c r="N78">
        <v>71</v>
      </c>
    </row>
    <row r="79" spans="2:14" ht="15" customHeight="1" x14ac:dyDescent="0.25">
      <c r="K79" s="18">
        <v>71</v>
      </c>
      <c r="L79" t="s">
        <v>275</v>
      </c>
      <c r="M79">
        <v>20</v>
      </c>
      <c r="N79">
        <v>80</v>
      </c>
    </row>
    <row r="80" spans="2:14" ht="15" customHeight="1" x14ac:dyDescent="0.25">
      <c r="K80" s="18">
        <v>72</v>
      </c>
      <c r="L80" t="s">
        <v>276</v>
      </c>
      <c r="M80">
        <v>18</v>
      </c>
      <c r="N80">
        <v>61</v>
      </c>
    </row>
  </sheetData>
  <hyperlinks>
    <hyperlink ref="I1" location="'List of Topics'!A1" display="Return to List of Topics sheet"/>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4"/>
  <dimension ref="A1:AE80"/>
  <sheetViews>
    <sheetView workbookViewId="0">
      <selection activeCell="I1" sqref="I1"/>
    </sheetView>
  </sheetViews>
  <sheetFormatPr defaultRowHeight="15" customHeight="1" x14ac:dyDescent="0.25"/>
  <cols>
    <col min="1" max="1" width="3.5703125" customWidth="1"/>
    <col min="4" max="4" width="11" customWidth="1"/>
    <col min="5" max="5" width="11.42578125" customWidth="1"/>
    <col min="7" max="8" width="11" customWidth="1"/>
    <col min="9" max="9" width="10.140625" customWidth="1"/>
    <col min="10" max="10" width="17.28515625" customWidth="1"/>
    <col min="11" max="13" width="9.140625" customWidth="1"/>
    <col min="14" max="14" width="10.85546875" bestFit="1" customWidth="1"/>
    <col min="16" max="16" width="20.42578125" customWidth="1"/>
    <col min="19" max="22" width="9.140625" customWidth="1"/>
    <col min="30" max="30" width="20.42578125" customWidth="1"/>
  </cols>
  <sheetData>
    <row r="1" spans="1:31" ht="15" customHeight="1" x14ac:dyDescent="0.25">
      <c r="A1" s="74" t="str">
        <f ca="1">"© S. Christian Albright, 2011-" &amp; YEAR(TODAY()) &amp; ", All Rights Reserved"</f>
        <v>© S. Christian Albright, 2011-2017, All Rights Reserved</v>
      </c>
      <c r="I1" s="1" t="s">
        <v>506</v>
      </c>
    </row>
    <row r="8" spans="1:31" ht="15" customHeight="1" x14ac:dyDescent="0.25">
      <c r="K8" s="18" t="s">
        <v>67</v>
      </c>
      <c r="L8" t="s">
        <v>274</v>
      </c>
      <c r="M8" s="6" t="s">
        <v>248</v>
      </c>
      <c r="N8" s="6" t="s">
        <v>30</v>
      </c>
      <c r="P8" t="s">
        <v>277</v>
      </c>
      <c r="Q8" s="6" t="s">
        <v>276</v>
      </c>
    </row>
    <row r="9" spans="1:31" ht="15" customHeight="1" x14ac:dyDescent="0.25">
      <c r="K9" s="18">
        <v>1</v>
      </c>
      <c r="L9" t="s">
        <v>275</v>
      </c>
      <c r="M9">
        <v>18</v>
      </c>
      <c r="N9">
        <v>62</v>
      </c>
      <c r="P9" t="s">
        <v>278</v>
      </c>
      <c r="Q9">
        <v>20</v>
      </c>
    </row>
    <row r="10" spans="1:31" ht="15" customHeight="1" x14ac:dyDescent="0.25">
      <c r="K10" s="18">
        <v>2</v>
      </c>
      <c r="L10" t="s">
        <v>276</v>
      </c>
      <c r="M10">
        <v>21</v>
      </c>
      <c r="N10">
        <v>73</v>
      </c>
      <c r="P10" t="s">
        <v>279</v>
      </c>
      <c r="Q10">
        <v>87</v>
      </c>
    </row>
    <row r="11" spans="1:31" ht="15" customHeight="1" x14ac:dyDescent="0.25">
      <c r="K11" s="18">
        <v>3</v>
      </c>
      <c r="L11" t="s">
        <v>276</v>
      </c>
      <c r="M11">
        <v>18</v>
      </c>
      <c r="N11">
        <v>1</v>
      </c>
    </row>
    <row r="12" spans="1:31" ht="15" customHeight="1" x14ac:dyDescent="0.25">
      <c r="K12" s="18">
        <v>4</v>
      </c>
      <c r="L12" t="s">
        <v>276</v>
      </c>
      <c r="M12">
        <v>18</v>
      </c>
      <c r="N12">
        <v>65</v>
      </c>
      <c r="P12" t="s">
        <v>287</v>
      </c>
      <c r="Q12" s="104"/>
      <c r="AD12" t="s">
        <v>287</v>
      </c>
      <c r="AE12" s="4">
        <f>COUNTIFS(L9:L80,Q8,M9:M80,"&lt;"&amp;Q9,N9:N80,"&lt;="&amp;Q10)</f>
        <v>18</v>
      </c>
    </row>
    <row r="13" spans="1:31" ht="15" customHeight="1" x14ac:dyDescent="0.25">
      <c r="K13" s="18">
        <v>5</v>
      </c>
      <c r="L13" t="s">
        <v>275</v>
      </c>
      <c r="M13">
        <v>18</v>
      </c>
      <c r="N13">
        <v>77</v>
      </c>
    </row>
    <row r="14" spans="1:31" ht="15" customHeight="1" x14ac:dyDescent="0.25">
      <c r="K14" s="18">
        <v>6</v>
      </c>
      <c r="L14" t="s">
        <v>276</v>
      </c>
      <c r="M14">
        <v>20</v>
      </c>
      <c r="N14">
        <v>57</v>
      </c>
      <c r="P14" t="s">
        <v>288</v>
      </c>
      <c r="Q14" s="104"/>
      <c r="AD14" t="s">
        <v>288</v>
      </c>
      <c r="AE14" s="4">
        <f>SUMIFS(N9:N80,L9:L80,Q8,M9:M80,"&lt;"&amp;Q9)</f>
        <v>1342</v>
      </c>
    </row>
    <row r="15" spans="1:31" ht="15" customHeight="1" x14ac:dyDescent="0.25">
      <c r="K15" s="18">
        <v>7</v>
      </c>
      <c r="L15" t="s">
        <v>276</v>
      </c>
      <c r="M15">
        <v>18</v>
      </c>
      <c r="N15">
        <v>67</v>
      </c>
      <c r="P15" t="s">
        <v>289</v>
      </c>
      <c r="Q15" s="104"/>
      <c r="AD15" t="s">
        <v>289</v>
      </c>
      <c r="AE15" s="159">
        <f>AVERAGEIFS(N9:N80,L9:L80,Q8,M9:M80,"&lt;"&amp;Q9)</f>
        <v>70.631578947368425</v>
      </c>
    </row>
    <row r="16" spans="1:31" ht="15" customHeight="1" x14ac:dyDescent="0.25">
      <c r="K16" s="18">
        <v>8</v>
      </c>
      <c r="L16" t="s">
        <v>275</v>
      </c>
      <c r="M16">
        <v>19</v>
      </c>
      <c r="N16">
        <v>90</v>
      </c>
    </row>
    <row r="17" spans="11:14" ht="15" customHeight="1" x14ac:dyDescent="0.25">
      <c r="K17" s="18">
        <v>9</v>
      </c>
      <c r="L17" t="s">
        <v>275</v>
      </c>
      <c r="M17">
        <v>19</v>
      </c>
      <c r="N17">
        <v>77</v>
      </c>
    </row>
    <row r="18" spans="11:14" ht="15" customHeight="1" x14ac:dyDescent="0.25">
      <c r="K18" s="18">
        <v>10</v>
      </c>
      <c r="L18" t="s">
        <v>275</v>
      </c>
      <c r="M18">
        <v>22</v>
      </c>
      <c r="N18">
        <v>83</v>
      </c>
    </row>
    <row r="19" spans="11:14" ht="15" customHeight="1" x14ac:dyDescent="0.25">
      <c r="K19" s="18">
        <v>11</v>
      </c>
      <c r="L19" t="s">
        <v>276</v>
      </c>
      <c r="M19">
        <v>20</v>
      </c>
      <c r="N19">
        <v>71</v>
      </c>
    </row>
    <row r="20" spans="11:14" ht="15" customHeight="1" x14ac:dyDescent="0.25">
      <c r="K20" s="18">
        <v>12</v>
      </c>
      <c r="L20" t="s">
        <v>276</v>
      </c>
      <c r="M20">
        <v>20</v>
      </c>
      <c r="N20">
        <v>75</v>
      </c>
    </row>
    <row r="21" spans="11:14" ht="15" customHeight="1" x14ac:dyDescent="0.25">
      <c r="K21" s="18">
        <v>13</v>
      </c>
      <c r="L21" t="s">
        <v>276</v>
      </c>
      <c r="M21">
        <v>20</v>
      </c>
      <c r="N21">
        <v>72</v>
      </c>
    </row>
    <row r="22" spans="11:14" ht="15" customHeight="1" x14ac:dyDescent="0.25">
      <c r="K22" s="18">
        <v>14</v>
      </c>
      <c r="L22" t="s">
        <v>276</v>
      </c>
      <c r="M22">
        <v>24</v>
      </c>
      <c r="N22">
        <v>82</v>
      </c>
    </row>
    <row r="23" spans="11:14" ht="15" customHeight="1" x14ac:dyDescent="0.25">
      <c r="K23" s="18">
        <v>15</v>
      </c>
      <c r="L23" t="s">
        <v>276</v>
      </c>
      <c r="M23">
        <v>18</v>
      </c>
      <c r="N23">
        <v>68</v>
      </c>
    </row>
    <row r="24" spans="11:14" ht="15" customHeight="1" x14ac:dyDescent="0.25">
      <c r="K24" s="18">
        <v>16</v>
      </c>
      <c r="L24" t="s">
        <v>275</v>
      </c>
      <c r="M24">
        <v>18</v>
      </c>
      <c r="N24">
        <v>86</v>
      </c>
    </row>
    <row r="25" spans="11:14" ht="15" customHeight="1" x14ac:dyDescent="0.25">
      <c r="K25" s="18">
        <v>17</v>
      </c>
      <c r="L25" t="s">
        <v>276</v>
      </c>
      <c r="M25">
        <v>24</v>
      </c>
      <c r="N25">
        <v>77</v>
      </c>
    </row>
    <row r="26" spans="11:14" ht="15" customHeight="1" x14ac:dyDescent="0.25">
      <c r="K26" s="18">
        <v>18</v>
      </c>
      <c r="L26" t="s">
        <v>275</v>
      </c>
      <c r="M26">
        <v>21</v>
      </c>
      <c r="N26">
        <v>68</v>
      </c>
    </row>
    <row r="27" spans="11:14" ht="15" customHeight="1" x14ac:dyDescent="0.25">
      <c r="K27" s="18">
        <v>19</v>
      </c>
      <c r="L27" t="s">
        <v>275</v>
      </c>
      <c r="M27">
        <v>20</v>
      </c>
      <c r="N27">
        <v>86</v>
      </c>
    </row>
    <row r="28" spans="11:14" ht="15" customHeight="1" x14ac:dyDescent="0.25">
      <c r="K28" s="18">
        <v>20</v>
      </c>
      <c r="L28" t="s">
        <v>276</v>
      </c>
      <c r="M28">
        <v>21</v>
      </c>
      <c r="N28">
        <v>89</v>
      </c>
    </row>
    <row r="29" spans="11:14" ht="15" customHeight="1" x14ac:dyDescent="0.25">
      <c r="K29" s="18">
        <v>21</v>
      </c>
      <c r="L29" t="s">
        <v>275</v>
      </c>
      <c r="M29">
        <v>20</v>
      </c>
      <c r="N29">
        <v>80</v>
      </c>
    </row>
    <row r="30" spans="11:14" ht="15" customHeight="1" x14ac:dyDescent="0.25">
      <c r="K30" s="18">
        <v>22</v>
      </c>
      <c r="L30" t="s">
        <v>276</v>
      </c>
      <c r="M30">
        <v>18</v>
      </c>
      <c r="N30">
        <v>81</v>
      </c>
    </row>
    <row r="31" spans="11:14" ht="15" customHeight="1" x14ac:dyDescent="0.25">
      <c r="K31" s="18">
        <v>23</v>
      </c>
      <c r="L31" t="s">
        <v>275</v>
      </c>
      <c r="M31">
        <v>20</v>
      </c>
      <c r="N31">
        <v>84</v>
      </c>
    </row>
    <row r="32" spans="11:14" ht="15" customHeight="1" x14ac:dyDescent="0.25">
      <c r="K32" s="18">
        <v>24</v>
      </c>
      <c r="L32" t="s">
        <v>276</v>
      </c>
      <c r="M32">
        <v>19</v>
      </c>
      <c r="N32">
        <v>71</v>
      </c>
    </row>
    <row r="33" spans="3:14" ht="15" customHeight="1" x14ac:dyDescent="0.25">
      <c r="C33" s="49"/>
      <c r="K33" s="18">
        <v>25</v>
      </c>
      <c r="L33" t="s">
        <v>276</v>
      </c>
      <c r="M33">
        <v>18</v>
      </c>
      <c r="N33">
        <v>76</v>
      </c>
    </row>
    <row r="34" spans="3:14" ht="15" customHeight="1" x14ac:dyDescent="0.25">
      <c r="K34" s="18">
        <v>26</v>
      </c>
      <c r="L34" t="s">
        <v>275</v>
      </c>
      <c r="M34">
        <v>21</v>
      </c>
      <c r="N34">
        <v>81</v>
      </c>
    </row>
    <row r="35" spans="3:14" ht="15" customHeight="1" x14ac:dyDescent="0.25">
      <c r="K35" s="18">
        <v>27</v>
      </c>
      <c r="L35" t="s">
        <v>276</v>
      </c>
      <c r="M35">
        <v>18</v>
      </c>
      <c r="N35">
        <v>99</v>
      </c>
    </row>
    <row r="36" spans="3:14" ht="15" customHeight="1" x14ac:dyDescent="0.25">
      <c r="K36" s="18">
        <v>28</v>
      </c>
      <c r="L36" t="s">
        <v>275</v>
      </c>
      <c r="M36">
        <v>20</v>
      </c>
      <c r="N36">
        <v>72</v>
      </c>
    </row>
    <row r="37" spans="3:14" ht="15" customHeight="1" x14ac:dyDescent="0.25">
      <c r="K37" s="18">
        <v>29</v>
      </c>
      <c r="L37" t="s">
        <v>276</v>
      </c>
      <c r="M37">
        <v>18</v>
      </c>
      <c r="N37">
        <v>78</v>
      </c>
    </row>
    <row r="38" spans="3:14" ht="15" customHeight="1" x14ac:dyDescent="0.25">
      <c r="K38" s="18">
        <v>30</v>
      </c>
      <c r="L38" t="s">
        <v>276</v>
      </c>
      <c r="M38">
        <v>21</v>
      </c>
      <c r="N38">
        <v>67</v>
      </c>
    </row>
    <row r="39" spans="3:14" ht="15" customHeight="1" x14ac:dyDescent="0.25">
      <c r="K39" s="18">
        <v>31</v>
      </c>
      <c r="L39" t="s">
        <v>276</v>
      </c>
      <c r="M39">
        <v>21</v>
      </c>
      <c r="N39">
        <v>89</v>
      </c>
    </row>
    <row r="40" spans="3:14" ht="15" customHeight="1" x14ac:dyDescent="0.25">
      <c r="K40" s="18">
        <v>32</v>
      </c>
      <c r="L40" t="s">
        <v>276</v>
      </c>
      <c r="M40">
        <v>19</v>
      </c>
      <c r="N40">
        <v>70</v>
      </c>
    </row>
    <row r="41" spans="3:14" ht="15" customHeight="1" x14ac:dyDescent="0.25">
      <c r="K41" s="18">
        <v>33</v>
      </c>
      <c r="L41" t="s">
        <v>276</v>
      </c>
      <c r="M41">
        <v>19</v>
      </c>
      <c r="N41">
        <v>77</v>
      </c>
    </row>
    <row r="42" spans="3:14" ht="15" customHeight="1" x14ac:dyDescent="0.25">
      <c r="K42" s="18">
        <v>34</v>
      </c>
      <c r="L42" t="s">
        <v>276</v>
      </c>
      <c r="M42">
        <v>18</v>
      </c>
      <c r="N42">
        <v>79</v>
      </c>
    </row>
    <row r="43" spans="3:14" ht="15" customHeight="1" x14ac:dyDescent="0.25">
      <c r="K43" s="18">
        <v>35</v>
      </c>
      <c r="L43" t="s">
        <v>275</v>
      </c>
      <c r="M43">
        <v>22</v>
      </c>
      <c r="N43">
        <v>83</v>
      </c>
    </row>
    <row r="44" spans="3:14" ht="15" customHeight="1" x14ac:dyDescent="0.25">
      <c r="K44" s="18">
        <v>36</v>
      </c>
      <c r="L44" t="s">
        <v>276</v>
      </c>
      <c r="M44">
        <v>19</v>
      </c>
      <c r="N44">
        <v>74</v>
      </c>
    </row>
    <row r="45" spans="3:14" ht="15" customHeight="1" x14ac:dyDescent="0.25">
      <c r="K45" s="18">
        <v>37</v>
      </c>
      <c r="L45" t="s">
        <v>275</v>
      </c>
      <c r="M45">
        <v>19</v>
      </c>
      <c r="N45">
        <v>87</v>
      </c>
    </row>
    <row r="46" spans="3:14" ht="15" customHeight="1" x14ac:dyDescent="0.25">
      <c r="K46" s="18">
        <v>38</v>
      </c>
      <c r="L46" t="s">
        <v>275</v>
      </c>
      <c r="M46">
        <v>18</v>
      </c>
      <c r="N46">
        <v>75</v>
      </c>
    </row>
    <row r="47" spans="3:14" ht="15" customHeight="1" x14ac:dyDescent="0.25">
      <c r="K47" s="18">
        <v>39</v>
      </c>
      <c r="L47" t="s">
        <v>275</v>
      </c>
      <c r="M47">
        <v>20</v>
      </c>
      <c r="N47">
        <v>86</v>
      </c>
    </row>
    <row r="48" spans="3:14" ht="15" customHeight="1" x14ac:dyDescent="0.25">
      <c r="K48" s="18">
        <v>40</v>
      </c>
      <c r="L48" t="s">
        <v>275</v>
      </c>
      <c r="M48">
        <v>21</v>
      </c>
      <c r="N48">
        <v>77</v>
      </c>
    </row>
    <row r="49" spans="2:14" ht="15" customHeight="1" x14ac:dyDescent="0.25">
      <c r="K49" s="18">
        <v>41</v>
      </c>
      <c r="L49" t="s">
        <v>275</v>
      </c>
      <c r="M49">
        <v>20</v>
      </c>
      <c r="N49">
        <v>73</v>
      </c>
    </row>
    <row r="50" spans="2:14" ht="15" customHeight="1" x14ac:dyDescent="0.25">
      <c r="K50" s="18">
        <v>42</v>
      </c>
      <c r="L50" t="s">
        <v>275</v>
      </c>
      <c r="M50">
        <v>20</v>
      </c>
      <c r="N50">
        <v>74</v>
      </c>
    </row>
    <row r="51" spans="2:14" ht="15" customHeight="1" x14ac:dyDescent="0.25">
      <c r="K51" s="18">
        <v>43</v>
      </c>
      <c r="L51" t="s">
        <v>276</v>
      </c>
      <c r="M51">
        <v>20</v>
      </c>
      <c r="N51">
        <v>79</v>
      </c>
    </row>
    <row r="52" spans="2:14" ht="15" customHeight="1" x14ac:dyDescent="0.25">
      <c r="K52" s="18">
        <v>44</v>
      </c>
      <c r="L52" t="s">
        <v>275</v>
      </c>
      <c r="M52">
        <v>18</v>
      </c>
      <c r="N52">
        <v>80</v>
      </c>
    </row>
    <row r="53" spans="2:14" ht="15" customHeight="1" x14ac:dyDescent="0.25">
      <c r="K53" s="18">
        <v>45</v>
      </c>
      <c r="L53" t="s">
        <v>275</v>
      </c>
      <c r="M53">
        <v>20</v>
      </c>
      <c r="N53">
        <v>77</v>
      </c>
    </row>
    <row r="54" spans="2:14" ht="15" customHeight="1" x14ac:dyDescent="0.25">
      <c r="K54" s="18">
        <v>46</v>
      </c>
      <c r="L54" t="s">
        <v>276</v>
      </c>
      <c r="M54">
        <v>21</v>
      </c>
      <c r="N54">
        <v>72</v>
      </c>
    </row>
    <row r="55" spans="2:14" ht="15" customHeight="1" x14ac:dyDescent="0.25">
      <c r="K55" s="18">
        <v>47</v>
      </c>
      <c r="L55" t="s">
        <v>275</v>
      </c>
      <c r="M55">
        <v>19</v>
      </c>
      <c r="N55">
        <v>77</v>
      </c>
    </row>
    <row r="56" spans="2:14" ht="15" customHeight="1" x14ac:dyDescent="0.25">
      <c r="K56" s="18">
        <v>48</v>
      </c>
      <c r="L56" t="s">
        <v>275</v>
      </c>
      <c r="M56">
        <v>19</v>
      </c>
      <c r="N56">
        <v>71</v>
      </c>
    </row>
    <row r="57" spans="2:14" ht="15" customHeight="1" x14ac:dyDescent="0.25">
      <c r="K57" s="18">
        <v>49</v>
      </c>
      <c r="L57" t="s">
        <v>276</v>
      </c>
      <c r="M57">
        <v>23</v>
      </c>
      <c r="N57">
        <v>70</v>
      </c>
    </row>
    <row r="58" spans="2:14" ht="15" customHeight="1" x14ac:dyDescent="0.25">
      <c r="K58" s="18">
        <v>50</v>
      </c>
      <c r="L58" t="s">
        <v>276</v>
      </c>
      <c r="M58">
        <v>19</v>
      </c>
      <c r="N58">
        <v>68</v>
      </c>
    </row>
    <row r="59" spans="2:14" ht="15" customHeight="1" x14ac:dyDescent="0.25">
      <c r="K59" s="18">
        <v>51</v>
      </c>
      <c r="L59" t="s">
        <v>276</v>
      </c>
      <c r="M59">
        <v>24</v>
      </c>
      <c r="N59">
        <v>79</v>
      </c>
    </row>
    <row r="60" spans="2:14" ht="15" customHeight="1" x14ac:dyDescent="0.25">
      <c r="K60" s="18">
        <v>52</v>
      </c>
      <c r="L60" t="s">
        <v>275</v>
      </c>
      <c r="M60">
        <v>19</v>
      </c>
      <c r="N60">
        <v>75</v>
      </c>
    </row>
    <row r="61" spans="2:14" ht="15" customHeight="1" x14ac:dyDescent="0.25">
      <c r="K61" s="18">
        <v>53</v>
      </c>
      <c r="L61" t="s">
        <v>275</v>
      </c>
      <c r="M61">
        <v>18</v>
      </c>
      <c r="N61">
        <v>80</v>
      </c>
    </row>
    <row r="62" spans="2:14" ht="15" customHeight="1" x14ac:dyDescent="0.25">
      <c r="K62" s="18">
        <v>54</v>
      </c>
      <c r="L62" t="s">
        <v>276</v>
      </c>
      <c r="M62">
        <v>19</v>
      </c>
      <c r="N62">
        <v>73</v>
      </c>
    </row>
    <row r="63" spans="2:14" ht="15" customHeight="1" x14ac:dyDescent="0.25">
      <c r="B63" s="32"/>
      <c r="K63" s="18">
        <v>55</v>
      </c>
      <c r="L63" t="s">
        <v>276</v>
      </c>
      <c r="M63">
        <v>21</v>
      </c>
      <c r="N63">
        <v>61</v>
      </c>
    </row>
    <row r="64" spans="2:14" ht="15" customHeight="1" x14ac:dyDescent="0.25">
      <c r="K64" s="18">
        <v>56</v>
      </c>
      <c r="L64" t="s">
        <v>276</v>
      </c>
      <c r="M64">
        <v>21</v>
      </c>
      <c r="N64">
        <v>62</v>
      </c>
    </row>
    <row r="65" spans="11:14" ht="15" customHeight="1" x14ac:dyDescent="0.25">
      <c r="K65" s="18">
        <v>57</v>
      </c>
      <c r="L65" t="s">
        <v>275</v>
      </c>
      <c r="M65">
        <v>19</v>
      </c>
      <c r="N65">
        <v>68</v>
      </c>
    </row>
    <row r="66" spans="11:14" ht="15" customHeight="1" x14ac:dyDescent="0.25">
      <c r="K66" s="18">
        <v>58</v>
      </c>
      <c r="L66" t="s">
        <v>275</v>
      </c>
      <c r="M66">
        <v>19</v>
      </c>
      <c r="N66">
        <v>92</v>
      </c>
    </row>
    <row r="67" spans="11:14" ht="15" customHeight="1" x14ac:dyDescent="0.25">
      <c r="K67" s="18">
        <v>59</v>
      </c>
      <c r="L67" t="s">
        <v>276</v>
      </c>
      <c r="M67">
        <v>20</v>
      </c>
      <c r="N67">
        <v>85</v>
      </c>
    </row>
    <row r="68" spans="11:14" ht="15" customHeight="1" x14ac:dyDescent="0.25">
      <c r="K68" s="18">
        <v>60</v>
      </c>
      <c r="L68" t="s">
        <v>275</v>
      </c>
      <c r="M68">
        <v>22</v>
      </c>
      <c r="N68">
        <v>77</v>
      </c>
    </row>
    <row r="69" spans="11:14" ht="15" customHeight="1" x14ac:dyDescent="0.25">
      <c r="K69" s="18">
        <v>61</v>
      </c>
      <c r="L69" t="s">
        <v>276</v>
      </c>
      <c r="M69">
        <v>19</v>
      </c>
      <c r="N69">
        <v>79</v>
      </c>
    </row>
    <row r="70" spans="11:14" ht="15" customHeight="1" x14ac:dyDescent="0.25">
      <c r="K70" s="18">
        <v>62</v>
      </c>
      <c r="L70" t="s">
        <v>275</v>
      </c>
      <c r="M70">
        <v>20</v>
      </c>
      <c r="N70">
        <v>86</v>
      </c>
    </row>
    <row r="71" spans="11:14" ht="15" customHeight="1" x14ac:dyDescent="0.25">
      <c r="K71" s="18">
        <v>63</v>
      </c>
      <c r="L71" t="s">
        <v>276</v>
      </c>
      <c r="M71">
        <v>19</v>
      </c>
      <c r="N71">
        <v>83</v>
      </c>
    </row>
    <row r="72" spans="11:14" ht="15" customHeight="1" x14ac:dyDescent="0.25">
      <c r="K72" s="18">
        <v>64</v>
      </c>
      <c r="L72" t="s">
        <v>275</v>
      </c>
      <c r="M72">
        <v>19</v>
      </c>
      <c r="N72">
        <v>83</v>
      </c>
    </row>
    <row r="73" spans="11:14" ht="15" customHeight="1" x14ac:dyDescent="0.25">
      <c r="K73" s="18">
        <v>65</v>
      </c>
      <c r="L73" t="s">
        <v>275</v>
      </c>
      <c r="M73">
        <v>18</v>
      </c>
      <c r="N73">
        <v>76</v>
      </c>
    </row>
    <row r="74" spans="11:14" ht="15" customHeight="1" x14ac:dyDescent="0.25">
      <c r="K74" s="18">
        <v>66</v>
      </c>
      <c r="L74" t="s">
        <v>276</v>
      </c>
      <c r="M74">
        <v>24</v>
      </c>
      <c r="N74">
        <v>89</v>
      </c>
    </row>
    <row r="75" spans="11:14" ht="15" customHeight="1" x14ac:dyDescent="0.25">
      <c r="K75" s="18">
        <v>67</v>
      </c>
      <c r="L75" t="s">
        <v>276</v>
      </c>
      <c r="M75">
        <v>18</v>
      </c>
      <c r="N75">
        <v>72</v>
      </c>
    </row>
    <row r="76" spans="11:14" ht="15" customHeight="1" x14ac:dyDescent="0.25">
      <c r="K76" s="18">
        <v>68</v>
      </c>
      <c r="L76" t="s">
        <v>276</v>
      </c>
      <c r="M76">
        <v>21</v>
      </c>
      <c r="N76">
        <v>69</v>
      </c>
    </row>
    <row r="77" spans="11:14" ht="15" customHeight="1" x14ac:dyDescent="0.25">
      <c r="K77" s="18">
        <v>69</v>
      </c>
      <c r="L77" t="s">
        <v>275</v>
      </c>
      <c r="M77">
        <v>23</v>
      </c>
      <c r="N77">
        <v>66</v>
      </c>
    </row>
    <row r="78" spans="11:14" ht="15" customHeight="1" x14ac:dyDescent="0.25">
      <c r="K78" s="18">
        <v>70</v>
      </c>
      <c r="L78" t="s">
        <v>275</v>
      </c>
      <c r="M78">
        <v>24</v>
      </c>
      <c r="N78">
        <v>71</v>
      </c>
    </row>
    <row r="79" spans="11:14" ht="15" customHeight="1" x14ac:dyDescent="0.25">
      <c r="K79" s="18">
        <v>71</v>
      </c>
      <c r="L79" t="s">
        <v>275</v>
      </c>
      <c r="M79">
        <v>20</v>
      </c>
      <c r="N79">
        <v>80</v>
      </c>
    </row>
    <row r="80" spans="11:14" ht="15" customHeight="1" x14ac:dyDescent="0.25">
      <c r="K80" s="18">
        <v>72</v>
      </c>
      <c r="L80" t="s">
        <v>276</v>
      </c>
      <c r="M80">
        <v>18</v>
      </c>
      <c r="N80">
        <v>61</v>
      </c>
    </row>
  </sheetData>
  <hyperlinks>
    <hyperlink ref="I1" location="'List of Topics'!A1" display="Return to List of Topics sheet"/>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5"/>
  <dimension ref="A1:AE33"/>
  <sheetViews>
    <sheetView workbookViewId="0">
      <selection activeCell="I1" sqref="I1"/>
    </sheetView>
  </sheetViews>
  <sheetFormatPr defaultRowHeight="15" customHeight="1" x14ac:dyDescent="0.25"/>
  <cols>
    <col min="1" max="1" width="3.5703125" customWidth="1"/>
    <col min="11" max="11" width="17.85546875" customWidth="1"/>
    <col min="16" max="21" width="9.140625" customWidth="1"/>
    <col min="30" max="30" width="9.42578125" customWidth="1"/>
  </cols>
  <sheetData>
    <row r="1" spans="1:31" ht="15" customHeight="1" x14ac:dyDescent="0.25">
      <c r="A1" s="74" t="str">
        <f ca="1">"© S. Christian Albright, 2011-" &amp; YEAR(TODAY()) &amp; ", All Rights Reserved"</f>
        <v>© S. Christian Albright, 2011-2017, All Rights Reserved</v>
      </c>
      <c r="I1" s="1" t="s">
        <v>506</v>
      </c>
    </row>
    <row r="3" spans="1:31" ht="15" customHeight="1" x14ac:dyDescent="0.25">
      <c r="V3" s="6"/>
    </row>
    <row r="6" spans="1:31" ht="15" customHeight="1" x14ac:dyDescent="0.25">
      <c r="K6" t="s">
        <v>49</v>
      </c>
      <c r="L6" s="6" t="s">
        <v>50</v>
      </c>
      <c r="M6" s="6" t="s">
        <v>51</v>
      </c>
      <c r="N6" s="6" t="s">
        <v>52</v>
      </c>
    </row>
    <row r="7" spans="1:31" ht="15" customHeight="1" x14ac:dyDescent="0.25">
      <c r="K7" t="s">
        <v>53</v>
      </c>
      <c r="L7">
        <v>1.25</v>
      </c>
      <c r="M7">
        <v>1.35</v>
      </c>
      <c r="N7">
        <v>1.55</v>
      </c>
    </row>
    <row r="8" spans="1:31" ht="15" customHeight="1" x14ac:dyDescent="0.25">
      <c r="K8" t="s">
        <v>54</v>
      </c>
      <c r="L8">
        <v>1.1499999999999999</v>
      </c>
      <c r="M8">
        <v>1.45</v>
      </c>
      <c r="N8">
        <v>1.25</v>
      </c>
    </row>
    <row r="9" spans="1:31" ht="15" customHeight="1" x14ac:dyDescent="0.25">
      <c r="K9" t="s">
        <v>55</v>
      </c>
      <c r="L9">
        <v>1.35</v>
      </c>
      <c r="M9">
        <v>1.45</v>
      </c>
      <c r="N9">
        <v>1.1499999999999999</v>
      </c>
    </row>
    <row r="11" spans="1:31" ht="15" customHeight="1" x14ac:dyDescent="0.25">
      <c r="K11" t="s">
        <v>56</v>
      </c>
      <c r="L11" s="6" t="s">
        <v>50</v>
      </c>
      <c r="M11" s="6" t="s">
        <v>51</v>
      </c>
      <c r="N11" s="6" t="s">
        <v>52</v>
      </c>
    </row>
    <row r="12" spans="1:31" ht="15" customHeight="1" x14ac:dyDescent="0.25">
      <c r="K12" t="s">
        <v>53</v>
      </c>
      <c r="L12">
        <v>155</v>
      </c>
      <c r="M12">
        <v>180</v>
      </c>
      <c r="N12">
        <v>0</v>
      </c>
    </row>
    <row r="13" spans="1:31" ht="15" customHeight="1" x14ac:dyDescent="0.25">
      <c r="K13" t="s">
        <v>54</v>
      </c>
      <c r="L13">
        <v>250</v>
      </c>
      <c r="M13">
        <v>130</v>
      </c>
      <c r="N13">
        <v>185</v>
      </c>
    </row>
    <row r="14" spans="1:31" ht="15" customHeight="1" x14ac:dyDescent="0.25">
      <c r="K14" t="s">
        <v>55</v>
      </c>
      <c r="L14">
        <v>0</v>
      </c>
      <c r="M14">
        <v>210</v>
      </c>
      <c r="N14">
        <v>140</v>
      </c>
    </row>
    <row r="16" spans="1:31" ht="15" customHeight="1" x14ac:dyDescent="0.25">
      <c r="K16" t="s">
        <v>12</v>
      </c>
      <c r="L16" s="104"/>
      <c r="AD16" t="s">
        <v>12</v>
      </c>
      <c r="AE16" s="4">
        <f>SUMPRODUCT(L7:N9,L12:N14)</f>
        <v>1609.5</v>
      </c>
    </row>
    <row r="30" spans="3:3" ht="15" customHeight="1" x14ac:dyDescent="0.25">
      <c r="C30" s="49"/>
    </row>
    <row r="33" spans="2:2" ht="15" customHeight="1" x14ac:dyDescent="0.25">
      <c r="B33" s="32"/>
    </row>
  </sheetData>
  <hyperlinks>
    <hyperlink ref="I1" location="'List of Topics'!A1" display="Return to List of Topics sheet"/>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6"/>
  <dimension ref="A1:AD90"/>
  <sheetViews>
    <sheetView workbookViewId="0">
      <selection activeCell="I1" sqref="I1"/>
    </sheetView>
  </sheetViews>
  <sheetFormatPr defaultRowHeight="15" customHeight="1" x14ac:dyDescent="0.25"/>
  <cols>
    <col min="1" max="1" width="3.5703125" customWidth="1"/>
    <col min="12" max="12" width="13.28515625" customWidth="1"/>
    <col min="13" max="13" width="23.7109375" customWidth="1"/>
    <col min="14" max="14" width="16.85546875" customWidth="1"/>
    <col min="17" max="23" width="9.140625" customWidth="1"/>
    <col min="29" max="29" width="13.5703125" customWidth="1"/>
    <col min="30" max="30" width="9.5703125" customWidth="1"/>
  </cols>
  <sheetData>
    <row r="1" spans="1:30" ht="15" customHeight="1" x14ac:dyDescent="0.25">
      <c r="A1" s="74" t="str">
        <f ca="1">"© S. Christian Albright, 2011-" &amp; YEAR(TODAY()) &amp; ", All Rights Reserved"</f>
        <v>© S. Christian Albright, 2011-2017, All Rights Reserved</v>
      </c>
      <c r="I1" s="1" t="s">
        <v>506</v>
      </c>
    </row>
    <row r="6" spans="1:30" ht="15" customHeight="1" x14ac:dyDescent="0.25">
      <c r="K6" t="s">
        <v>57</v>
      </c>
    </row>
    <row r="7" spans="1:30" ht="15" customHeight="1" x14ac:dyDescent="0.25">
      <c r="K7" t="s">
        <v>58</v>
      </c>
    </row>
    <row r="8" spans="1:30" ht="15" customHeight="1" x14ac:dyDescent="0.25">
      <c r="K8" t="s">
        <v>59</v>
      </c>
    </row>
    <row r="10" spans="1:30" ht="15" customHeight="1" x14ac:dyDescent="0.25">
      <c r="K10" s="6" t="s">
        <v>60</v>
      </c>
      <c r="L10" s="6" t="s">
        <v>61</v>
      </c>
      <c r="M10" s="6" t="s">
        <v>62</v>
      </c>
      <c r="N10" s="6" t="s">
        <v>63</v>
      </c>
      <c r="AC10" s="6" t="s">
        <v>64</v>
      </c>
      <c r="AD10" s="6" t="s">
        <v>65</v>
      </c>
    </row>
    <row r="11" spans="1:30" ht="15" customHeight="1" x14ac:dyDescent="0.25">
      <c r="K11">
        <v>1</v>
      </c>
      <c r="L11">
        <v>100</v>
      </c>
      <c r="M11" s="163"/>
      <c r="N11" s="163"/>
      <c r="AC11" s="164" t="str">
        <f>IF(L11&lt;=50,"yes","no")</f>
        <v>no</v>
      </c>
      <c r="AD11" s="163">
        <f>IF(L11&lt;=50,200-L11,0)</f>
        <v>0</v>
      </c>
    </row>
    <row r="12" spans="1:30" ht="15" customHeight="1" x14ac:dyDescent="0.25">
      <c r="K12">
        <v>2</v>
      </c>
      <c r="L12">
        <v>40</v>
      </c>
      <c r="M12" s="163"/>
      <c r="N12" s="163"/>
      <c r="AC12" s="164" t="str">
        <f>IF(L12&lt;=50,"yes","no")</f>
        <v>yes</v>
      </c>
      <c r="AD12" s="163">
        <f>IF(L12&lt;=50,200-L12,0)</f>
        <v>160</v>
      </c>
    </row>
    <row r="13" spans="1:30" ht="15" customHeight="1" x14ac:dyDescent="0.25">
      <c r="K13">
        <v>3</v>
      </c>
      <c r="L13">
        <v>20</v>
      </c>
      <c r="M13" s="163"/>
      <c r="N13" s="163"/>
      <c r="AC13" s="164" t="str">
        <f>IF(L13&lt;=50,"yes","no")</f>
        <v>yes</v>
      </c>
      <c r="AD13" s="163">
        <f>IF(L13&lt;=50,200-L13,0)</f>
        <v>180</v>
      </c>
    </row>
    <row r="14" spans="1:30" ht="15" customHeight="1" x14ac:dyDescent="0.25">
      <c r="K14">
        <v>4</v>
      </c>
      <c r="L14">
        <v>70</v>
      </c>
      <c r="M14" s="163"/>
      <c r="N14" s="163"/>
      <c r="AC14" s="164" t="str">
        <f>IF(L14&lt;=50,"yes","no")</f>
        <v>no</v>
      </c>
      <c r="AD14" s="163">
        <f>IF(L14&lt;=50,200-L14,0)</f>
        <v>0</v>
      </c>
    </row>
    <row r="23" spans="11:29" ht="15" customHeight="1" x14ac:dyDescent="0.25">
      <c r="K23" t="s">
        <v>66</v>
      </c>
    </row>
    <row r="24" spans="11:29" ht="15" customHeight="1" x14ac:dyDescent="0.25">
      <c r="K24" t="s">
        <v>712</v>
      </c>
    </row>
    <row r="26" spans="11:29" ht="15" customHeight="1" x14ac:dyDescent="0.25">
      <c r="K26" s="6" t="s">
        <v>67</v>
      </c>
      <c r="L26" s="6" t="s">
        <v>68</v>
      </c>
      <c r="M26" s="18" t="s">
        <v>69</v>
      </c>
      <c r="AC26" s="18" t="s">
        <v>69</v>
      </c>
    </row>
    <row r="27" spans="11:29" ht="15" customHeight="1" x14ac:dyDescent="0.25">
      <c r="K27">
        <v>1</v>
      </c>
      <c r="L27">
        <v>70</v>
      </c>
      <c r="M27" s="165"/>
      <c r="AC27" s="165" t="str">
        <f t="shared" ref="AC27:AC32" si="0">IF(L27&gt;=90,"A",IF(L27&gt;=60,"S","U"))</f>
        <v>S</v>
      </c>
    </row>
    <row r="28" spans="11:29" ht="15" customHeight="1" x14ac:dyDescent="0.25">
      <c r="K28">
        <v>2</v>
      </c>
      <c r="L28">
        <v>95</v>
      </c>
      <c r="M28" s="165"/>
      <c r="AC28" s="165" t="str">
        <f t="shared" si="0"/>
        <v>A</v>
      </c>
    </row>
    <row r="29" spans="11:29" ht="15" customHeight="1" x14ac:dyDescent="0.25">
      <c r="K29">
        <v>3</v>
      </c>
      <c r="L29">
        <v>55</v>
      </c>
      <c r="M29" s="165"/>
      <c r="AC29" s="165" t="str">
        <f t="shared" si="0"/>
        <v>U</v>
      </c>
    </row>
    <row r="30" spans="11:29" ht="15" customHeight="1" x14ac:dyDescent="0.25">
      <c r="K30">
        <v>4</v>
      </c>
      <c r="L30">
        <v>80</v>
      </c>
      <c r="M30" s="165"/>
      <c r="AC30" s="165" t="str">
        <f t="shared" si="0"/>
        <v>S</v>
      </c>
    </row>
    <row r="31" spans="11:29" ht="15" customHeight="1" x14ac:dyDescent="0.25">
      <c r="K31">
        <v>5</v>
      </c>
      <c r="L31">
        <v>60</v>
      </c>
      <c r="M31" s="165"/>
      <c r="AC31" s="165" t="str">
        <f t="shared" si="0"/>
        <v>S</v>
      </c>
    </row>
    <row r="32" spans="11:29" ht="15" customHeight="1" x14ac:dyDescent="0.25">
      <c r="K32">
        <v>6</v>
      </c>
      <c r="L32">
        <v>90</v>
      </c>
      <c r="M32" s="165"/>
      <c r="AC32" s="165" t="str">
        <f t="shared" si="0"/>
        <v>A</v>
      </c>
    </row>
    <row r="33" spans="3:11" ht="15" customHeight="1" x14ac:dyDescent="0.25">
      <c r="C33" s="49"/>
    </row>
    <row r="46" spans="3:11" ht="15" customHeight="1" x14ac:dyDescent="0.25">
      <c r="K46" t="s">
        <v>70</v>
      </c>
    </row>
    <row r="47" spans="3:11" ht="15" customHeight="1" x14ac:dyDescent="0.25">
      <c r="K47" t="s">
        <v>71</v>
      </c>
    </row>
    <row r="49" spans="11:29" ht="15" customHeight="1" x14ac:dyDescent="0.25">
      <c r="K49" s="6" t="s">
        <v>19</v>
      </c>
      <c r="L49" s="6" t="s">
        <v>72</v>
      </c>
      <c r="M49" s="18" t="s">
        <v>73</v>
      </c>
    </row>
    <row r="50" spans="11:29" ht="15" customHeight="1" x14ac:dyDescent="0.25">
      <c r="K50">
        <v>1</v>
      </c>
      <c r="L50" s="6" t="s">
        <v>74</v>
      </c>
      <c r="M50" s="18"/>
      <c r="AC50" s="18" t="s">
        <v>76</v>
      </c>
    </row>
    <row r="51" spans="11:29" ht="15" customHeight="1" x14ac:dyDescent="0.25">
      <c r="K51">
        <v>2</v>
      </c>
      <c r="L51" s="6" t="s">
        <v>75</v>
      </c>
      <c r="M51" s="18"/>
      <c r="AC51" s="18"/>
    </row>
    <row r="52" spans="11:29" ht="15" customHeight="1" x14ac:dyDescent="0.25">
      <c r="K52">
        <v>3</v>
      </c>
      <c r="L52" s="6" t="s">
        <v>74</v>
      </c>
      <c r="M52" s="166"/>
      <c r="AC52" s="18" t="str">
        <f>IF(AND(L50="Up",L51="Up",L52="Up"),"Yes","No")</f>
        <v>No</v>
      </c>
    </row>
    <row r="53" spans="11:29" ht="15" customHeight="1" x14ac:dyDescent="0.25">
      <c r="K53">
        <v>4</v>
      </c>
      <c r="L53" s="6" t="s">
        <v>74</v>
      </c>
      <c r="M53" s="166"/>
      <c r="AC53" s="18" t="str">
        <f>IF(AND(L51="Up",L52="Up",L53="Up"),"Yes","No")</f>
        <v>No</v>
      </c>
    </row>
    <row r="54" spans="11:29" ht="15" customHeight="1" x14ac:dyDescent="0.25">
      <c r="K54">
        <v>5</v>
      </c>
      <c r="L54" s="6" t="s">
        <v>74</v>
      </c>
      <c r="M54" s="166"/>
      <c r="AC54" s="18" t="str">
        <f>IF(AND(L52="Up",L53="Up",L54="Up"),"Yes","No")</f>
        <v>Yes</v>
      </c>
    </row>
    <row r="55" spans="11:29" ht="15" customHeight="1" x14ac:dyDescent="0.25">
      <c r="K55">
        <v>6</v>
      </c>
      <c r="L55" s="6" t="s">
        <v>75</v>
      </c>
      <c r="M55" s="166"/>
      <c r="AC55" s="18" t="str">
        <f>IF(AND(L53="Up",L54="Up",L55="Up"),"Yes","No")</f>
        <v>No</v>
      </c>
    </row>
    <row r="61" spans="11:29" ht="15" customHeight="1" x14ac:dyDescent="0.25">
      <c r="K61" t="s">
        <v>77</v>
      </c>
    </row>
    <row r="62" spans="11:29" ht="15" customHeight="1" x14ac:dyDescent="0.25">
      <c r="K62" t="s">
        <v>78</v>
      </c>
    </row>
    <row r="64" spans="11:29" ht="15" customHeight="1" x14ac:dyDescent="0.25">
      <c r="K64" s="6" t="s">
        <v>67</v>
      </c>
      <c r="L64" s="6" t="s">
        <v>79</v>
      </c>
      <c r="M64" s="6" t="s">
        <v>80</v>
      </c>
      <c r="N64" s="6" t="s">
        <v>81</v>
      </c>
      <c r="O64" s="6" t="s">
        <v>82</v>
      </c>
      <c r="P64" s="6" t="s">
        <v>83</v>
      </c>
      <c r="Q64" s="6"/>
      <c r="R64" s="6"/>
      <c r="S64" s="6"/>
      <c r="T64" s="6"/>
      <c r="U64" s="6"/>
      <c r="V64" s="6"/>
      <c r="W64" s="6"/>
      <c r="AC64" s="6" t="s">
        <v>83</v>
      </c>
    </row>
    <row r="65" spans="11:29" ht="15" customHeight="1" x14ac:dyDescent="0.25">
      <c r="K65">
        <v>1</v>
      </c>
      <c r="L65">
        <v>87</v>
      </c>
      <c r="M65">
        <v>83</v>
      </c>
      <c r="N65">
        <v>83</v>
      </c>
      <c r="O65">
        <v>80</v>
      </c>
      <c r="P65" s="104"/>
      <c r="Q65" s="11"/>
      <c r="R65" s="11"/>
      <c r="S65" s="11"/>
      <c r="T65" s="11"/>
      <c r="U65" s="11"/>
      <c r="V65" s="11"/>
      <c r="W65" s="11"/>
      <c r="AC65">
        <f t="shared" ref="AC65:AC70" si="1">IF(OR(L65&gt;=95,M65&gt;=95,N65&gt;=95,O65&gt;=95),0.01*SUM(L65:O65),0)</f>
        <v>0</v>
      </c>
    </row>
    <row r="66" spans="11:29" ht="15" customHeight="1" x14ac:dyDescent="0.25">
      <c r="K66">
        <v>2</v>
      </c>
      <c r="L66">
        <v>77</v>
      </c>
      <c r="M66">
        <v>72</v>
      </c>
      <c r="N66">
        <v>74</v>
      </c>
      <c r="O66">
        <v>97</v>
      </c>
      <c r="P66" s="104"/>
      <c r="Q66" s="11"/>
      <c r="R66" s="11"/>
      <c r="S66" s="11"/>
      <c r="T66" s="11"/>
      <c r="U66" s="11"/>
      <c r="V66" s="11"/>
      <c r="W66" s="11"/>
      <c r="AC66">
        <f t="shared" si="1"/>
        <v>3.2</v>
      </c>
    </row>
    <row r="67" spans="11:29" ht="15" customHeight="1" x14ac:dyDescent="0.25">
      <c r="K67">
        <v>3</v>
      </c>
      <c r="L67">
        <v>80</v>
      </c>
      <c r="M67">
        <v>95</v>
      </c>
      <c r="N67">
        <v>79</v>
      </c>
      <c r="O67">
        <v>75</v>
      </c>
      <c r="P67" s="104"/>
      <c r="Q67" s="11"/>
      <c r="R67" s="11"/>
      <c r="S67" s="11"/>
      <c r="T67" s="11"/>
      <c r="U67" s="11"/>
      <c r="V67" s="11"/>
      <c r="W67" s="11"/>
      <c r="AC67">
        <f t="shared" si="1"/>
        <v>3.29</v>
      </c>
    </row>
    <row r="68" spans="11:29" ht="15" customHeight="1" x14ac:dyDescent="0.25">
      <c r="K68">
        <v>4</v>
      </c>
      <c r="L68">
        <v>82</v>
      </c>
      <c r="M68">
        <v>87</v>
      </c>
      <c r="N68">
        <v>96</v>
      </c>
      <c r="O68">
        <v>88</v>
      </c>
      <c r="P68" s="104"/>
      <c r="Q68" s="11"/>
      <c r="R68" s="11"/>
      <c r="S68" s="11"/>
      <c r="T68" s="11"/>
      <c r="U68" s="11"/>
      <c r="V68" s="11"/>
      <c r="W68" s="11"/>
      <c r="AC68">
        <f t="shared" si="1"/>
        <v>3.5300000000000002</v>
      </c>
    </row>
    <row r="69" spans="11:29" ht="15" customHeight="1" x14ac:dyDescent="0.25">
      <c r="K69">
        <v>5</v>
      </c>
      <c r="L69">
        <v>78</v>
      </c>
      <c r="M69">
        <v>94</v>
      </c>
      <c r="N69">
        <v>81</v>
      </c>
      <c r="O69">
        <v>79</v>
      </c>
      <c r="P69" s="104"/>
      <c r="Q69" s="11"/>
      <c r="R69" s="11"/>
      <c r="S69" s="11"/>
      <c r="T69" s="11"/>
      <c r="U69" s="11"/>
      <c r="V69" s="11"/>
      <c r="W69" s="11"/>
      <c r="AC69">
        <f t="shared" si="1"/>
        <v>0</v>
      </c>
    </row>
    <row r="70" spans="11:29" ht="15" customHeight="1" x14ac:dyDescent="0.25">
      <c r="K70">
        <v>6</v>
      </c>
      <c r="L70">
        <v>75</v>
      </c>
      <c r="M70">
        <v>83</v>
      </c>
      <c r="N70">
        <v>80</v>
      </c>
      <c r="O70">
        <v>72</v>
      </c>
      <c r="P70" s="104"/>
      <c r="Q70" s="11"/>
      <c r="R70" s="11"/>
      <c r="S70" s="11"/>
      <c r="T70" s="11"/>
      <c r="U70" s="11"/>
      <c r="V70" s="11"/>
      <c r="W70" s="11"/>
      <c r="AC70">
        <f t="shared" si="1"/>
        <v>0</v>
      </c>
    </row>
    <row r="90" spans="2:2" ht="15" customHeight="1" x14ac:dyDescent="0.25">
      <c r="B90" s="32"/>
    </row>
  </sheetData>
  <hyperlinks>
    <hyperlink ref="I1" location="'List of Topics'!A1" display="Return to List of Topics sheet"/>
  </hyperlink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7"/>
  <dimension ref="A1:AH90"/>
  <sheetViews>
    <sheetView workbookViewId="0">
      <selection activeCell="I1" sqref="I1"/>
    </sheetView>
  </sheetViews>
  <sheetFormatPr defaultRowHeight="15" customHeight="1" x14ac:dyDescent="0.25"/>
  <cols>
    <col min="1" max="1" width="3.5703125" customWidth="1"/>
    <col min="12" max="12" width="9.7109375" bestFit="1" customWidth="1"/>
    <col min="19" max="25" width="9.140625" customWidth="1"/>
  </cols>
  <sheetData>
    <row r="1" spans="1:9" ht="15" customHeight="1" x14ac:dyDescent="0.25">
      <c r="A1" s="74" t="str">
        <f ca="1">"© S. Christian Albright, 2011-" &amp; YEAR(TODAY()) &amp; ", All Rights Reserved"</f>
        <v>© S. Christian Albright, 2011-2017, All Rights Reserved</v>
      </c>
      <c r="I1" s="1" t="s">
        <v>506</v>
      </c>
    </row>
    <row r="29" spans="3:3" ht="15" customHeight="1" x14ac:dyDescent="0.25">
      <c r="C29" s="49"/>
    </row>
    <row r="42" spans="11:16" ht="15" customHeight="1" x14ac:dyDescent="0.25">
      <c r="K42" s="18" t="s">
        <v>67</v>
      </c>
      <c r="L42" s="6" t="s">
        <v>68</v>
      </c>
      <c r="M42" s="18" t="s">
        <v>69</v>
      </c>
      <c r="O42" t="s">
        <v>84</v>
      </c>
    </row>
    <row r="43" spans="11:16" ht="15" customHeight="1" x14ac:dyDescent="0.25">
      <c r="K43" s="18">
        <v>1</v>
      </c>
      <c r="L43">
        <v>67</v>
      </c>
      <c r="M43" s="167" t="str">
        <f t="shared" ref="M43:M51" si="0">VLOOKUP(L43,$O$43:$P$47,2)</f>
        <v>D</v>
      </c>
      <c r="O43">
        <v>0</v>
      </c>
      <c r="P43" s="18" t="s">
        <v>85</v>
      </c>
    </row>
    <row r="44" spans="11:16" ht="15" customHeight="1" x14ac:dyDescent="0.25">
      <c r="K44" s="18">
        <v>2</v>
      </c>
      <c r="L44">
        <v>72</v>
      </c>
      <c r="M44" s="18" t="str">
        <f t="shared" si="0"/>
        <v>C</v>
      </c>
      <c r="O44">
        <v>60</v>
      </c>
      <c r="P44" s="18" t="s">
        <v>86</v>
      </c>
    </row>
    <row r="45" spans="11:16" ht="15" customHeight="1" x14ac:dyDescent="0.25">
      <c r="K45" s="18">
        <v>3</v>
      </c>
      <c r="L45">
        <v>77</v>
      </c>
      <c r="M45" s="18" t="str">
        <f t="shared" si="0"/>
        <v>C</v>
      </c>
      <c r="O45">
        <v>70</v>
      </c>
      <c r="P45" s="18" t="s">
        <v>87</v>
      </c>
    </row>
    <row r="46" spans="11:16" ht="15" customHeight="1" x14ac:dyDescent="0.25">
      <c r="K46" s="18">
        <v>4</v>
      </c>
      <c r="L46">
        <v>70</v>
      </c>
      <c r="M46" s="18" t="str">
        <f t="shared" si="0"/>
        <v>C</v>
      </c>
      <c r="O46">
        <v>80</v>
      </c>
      <c r="P46" s="18" t="s">
        <v>88</v>
      </c>
    </row>
    <row r="47" spans="11:16" ht="15" customHeight="1" x14ac:dyDescent="0.25">
      <c r="K47" s="18">
        <v>5</v>
      </c>
      <c r="L47">
        <v>66</v>
      </c>
      <c r="M47" s="18" t="str">
        <f t="shared" si="0"/>
        <v>D</v>
      </c>
      <c r="O47">
        <v>90</v>
      </c>
      <c r="P47" s="18" t="s">
        <v>89</v>
      </c>
    </row>
    <row r="48" spans="11:16" ht="15" customHeight="1" x14ac:dyDescent="0.25">
      <c r="K48" s="18">
        <v>6</v>
      </c>
      <c r="L48">
        <v>81</v>
      </c>
      <c r="M48" s="18" t="str">
        <f t="shared" si="0"/>
        <v>B</v>
      </c>
    </row>
    <row r="49" spans="11:34" ht="15" customHeight="1" x14ac:dyDescent="0.25">
      <c r="K49" s="18">
        <v>7</v>
      </c>
      <c r="L49">
        <v>93</v>
      </c>
      <c r="M49" s="18" t="str">
        <f t="shared" si="0"/>
        <v>A</v>
      </c>
    </row>
    <row r="50" spans="11:34" ht="15" customHeight="1" x14ac:dyDescent="0.25">
      <c r="K50" s="18">
        <v>8</v>
      </c>
      <c r="L50">
        <v>59</v>
      </c>
      <c r="M50" s="18" t="str">
        <f t="shared" si="0"/>
        <v>F</v>
      </c>
    </row>
    <row r="51" spans="11:34" ht="15" customHeight="1" x14ac:dyDescent="0.25">
      <c r="K51" s="18">
        <v>9</v>
      </c>
      <c r="L51">
        <v>90</v>
      </c>
      <c r="M51" s="18" t="str">
        <f t="shared" si="0"/>
        <v>A</v>
      </c>
    </row>
    <row r="53" spans="11:34" ht="15" customHeight="1" x14ac:dyDescent="0.25">
      <c r="K53" s="18" t="s">
        <v>90</v>
      </c>
      <c r="L53" s="6" t="s">
        <v>14</v>
      </c>
      <c r="M53" s="6" t="s">
        <v>12</v>
      </c>
      <c r="AE53" t="s">
        <v>12</v>
      </c>
      <c r="AG53" t="s">
        <v>84</v>
      </c>
    </row>
    <row r="54" spans="11:34" ht="15" customHeight="1" x14ac:dyDescent="0.25">
      <c r="K54" s="18">
        <v>1</v>
      </c>
      <c r="L54">
        <v>373</v>
      </c>
      <c r="M54" s="108"/>
      <c r="AE54" s="168">
        <f t="shared" ref="AE54:AE61" si="1">VLOOKUP(L54,$AG$54:$AH$56,2)*L54</f>
        <v>932.5</v>
      </c>
      <c r="AG54" s="4">
        <v>0</v>
      </c>
      <c r="AH54" s="168">
        <v>3</v>
      </c>
    </row>
    <row r="55" spans="11:34" ht="15" customHeight="1" x14ac:dyDescent="0.25">
      <c r="K55" s="18">
        <v>2</v>
      </c>
      <c r="L55">
        <v>475</v>
      </c>
      <c r="M55" s="108"/>
      <c r="AE55" s="168">
        <f t="shared" si="1"/>
        <v>950</v>
      </c>
      <c r="AG55" s="4">
        <v>300</v>
      </c>
      <c r="AH55" s="168">
        <v>2.5</v>
      </c>
    </row>
    <row r="56" spans="11:34" ht="15" customHeight="1" x14ac:dyDescent="0.25">
      <c r="K56" s="18">
        <v>3</v>
      </c>
      <c r="L56">
        <v>459</v>
      </c>
      <c r="M56" s="108"/>
      <c r="AE56" s="168">
        <f t="shared" si="1"/>
        <v>918</v>
      </c>
      <c r="AG56" s="4">
        <v>400</v>
      </c>
      <c r="AH56" s="168">
        <v>2</v>
      </c>
    </row>
    <row r="57" spans="11:34" ht="15" customHeight="1" x14ac:dyDescent="0.25">
      <c r="K57" s="18">
        <v>4</v>
      </c>
      <c r="L57">
        <v>441</v>
      </c>
      <c r="M57" s="108"/>
      <c r="AE57" s="168">
        <f t="shared" si="1"/>
        <v>882</v>
      </c>
    </row>
    <row r="58" spans="11:34" ht="15" customHeight="1" x14ac:dyDescent="0.25">
      <c r="K58" s="18">
        <v>5</v>
      </c>
      <c r="L58">
        <v>238</v>
      </c>
      <c r="M58" s="108"/>
      <c r="AE58" s="168">
        <f t="shared" si="1"/>
        <v>714</v>
      </c>
    </row>
    <row r="59" spans="11:34" ht="15" customHeight="1" x14ac:dyDescent="0.25">
      <c r="K59" s="18">
        <v>6</v>
      </c>
      <c r="L59">
        <v>349</v>
      </c>
      <c r="M59" s="108"/>
      <c r="AE59" s="168">
        <f t="shared" si="1"/>
        <v>872.5</v>
      </c>
    </row>
    <row r="60" spans="11:34" ht="15" customHeight="1" x14ac:dyDescent="0.25">
      <c r="K60" s="18">
        <v>7</v>
      </c>
      <c r="L60">
        <v>344</v>
      </c>
      <c r="M60" s="108"/>
      <c r="AE60" s="168">
        <f t="shared" si="1"/>
        <v>860</v>
      </c>
    </row>
    <row r="61" spans="11:34" ht="15" customHeight="1" x14ac:dyDescent="0.25">
      <c r="K61" s="18">
        <v>8</v>
      </c>
      <c r="L61">
        <v>203</v>
      </c>
      <c r="M61" s="108"/>
      <c r="AE61" s="168">
        <f t="shared" si="1"/>
        <v>609</v>
      </c>
    </row>
    <row r="62" spans="11:34" ht="15" customHeight="1" x14ac:dyDescent="0.25">
      <c r="M62" s="5"/>
      <c r="AC62" s="2"/>
    </row>
    <row r="63" spans="11:34" ht="15" customHeight="1" x14ac:dyDescent="0.25">
      <c r="M63" s="5"/>
      <c r="AC63" s="2"/>
    </row>
    <row r="64" spans="11:34" ht="15" customHeight="1" x14ac:dyDescent="0.25">
      <c r="M64" s="5"/>
      <c r="AC64" s="2"/>
    </row>
    <row r="65" spans="11:31" ht="15" customHeight="1" x14ac:dyDescent="0.25">
      <c r="M65" s="5"/>
      <c r="AC65" s="2"/>
    </row>
    <row r="66" spans="11:31" ht="15" customHeight="1" x14ac:dyDescent="0.25">
      <c r="M66" s="5"/>
      <c r="AC66" s="2"/>
    </row>
    <row r="69" spans="11:31" ht="15" customHeight="1" x14ac:dyDescent="0.25">
      <c r="K69" s="19" t="s">
        <v>67</v>
      </c>
      <c r="L69" t="s">
        <v>69</v>
      </c>
      <c r="M69" t="s">
        <v>91</v>
      </c>
      <c r="O69" t="s">
        <v>69</v>
      </c>
      <c r="P69" t="s">
        <v>91</v>
      </c>
      <c r="AE69" t="s">
        <v>91</v>
      </c>
    </row>
    <row r="70" spans="11:31" ht="15" customHeight="1" x14ac:dyDescent="0.25">
      <c r="K70" t="s">
        <v>92</v>
      </c>
      <c r="L70" s="18" t="s">
        <v>88</v>
      </c>
      <c r="M70" s="104"/>
      <c r="O70" s="18" t="s">
        <v>89</v>
      </c>
      <c r="P70">
        <v>4</v>
      </c>
      <c r="AE70" s="4">
        <f t="shared" ref="AE70:AE77" si="2">VLOOKUP(L70,$O$70:$P$77,2,FALSE)</f>
        <v>3</v>
      </c>
    </row>
    <row r="71" spans="11:31" ht="15" customHeight="1" x14ac:dyDescent="0.25">
      <c r="K71" t="s">
        <v>93</v>
      </c>
      <c r="L71" s="18" t="s">
        <v>94</v>
      </c>
      <c r="M71" s="104"/>
      <c r="O71" s="18" t="s">
        <v>94</v>
      </c>
      <c r="P71">
        <v>3.7</v>
      </c>
      <c r="AE71" s="4">
        <f t="shared" si="2"/>
        <v>3.7</v>
      </c>
    </row>
    <row r="72" spans="11:31" ht="15" customHeight="1" x14ac:dyDescent="0.25">
      <c r="K72" t="s">
        <v>95</v>
      </c>
      <c r="L72" s="18" t="s">
        <v>96</v>
      </c>
      <c r="M72" s="104"/>
      <c r="O72" s="18" t="s">
        <v>97</v>
      </c>
      <c r="P72">
        <v>3.3</v>
      </c>
      <c r="AE72" s="4">
        <f t="shared" si="2"/>
        <v>2.2999999999999998</v>
      </c>
    </row>
    <row r="73" spans="11:31" ht="15" customHeight="1" x14ac:dyDescent="0.25">
      <c r="K73" t="s">
        <v>98</v>
      </c>
      <c r="L73" s="18" t="s">
        <v>99</v>
      </c>
      <c r="M73" s="104"/>
      <c r="O73" s="18" t="s">
        <v>88</v>
      </c>
      <c r="P73">
        <v>3</v>
      </c>
      <c r="AE73" s="4">
        <f t="shared" si="2"/>
        <v>2.7</v>
      </c>
    </row>
    <row r="74" spans="11:31" ht="15" customHeight="1" x14ac:dyDescent="0.25">
      <c r="K74" t="s">
        <v>100</v>
      </c>
      <c r="L74" s="18" t="s">
        <v>97</v>
      </c>
      <c r="M74" s="104"/>
      <c r="O74" s="18" t="s">
        <v>99</v>
      </c>
      <c r="P74">
        <v>2.7</v>
      </c>
      <c r="AE74" s="4">
        <f t="shared" si="2"/>
        <v>3.3</v>
      </c>
    </row>
    <row r="75" spans="11:31" ht="15" customHeight="1" x14ac:dyDescent="0.25">
      <c r="K75" t="s">
        <v>43</v>
      </c>
      <c r="L75" s="18" t="s">
        <v>89</v>
      </c>
      <c r="M75" s="104"/>
      <c r="O75" s="18" t="s">
        <v>96</v>
      </c>
      <c r="P75">
        <v>2.2999999999999998</v>
      </c>
      <c r="AE75" s="4">
        <f t="shared" si="2"/>
        <v>4</v>
      </c>
    </row>
    <row r="76" spans="11:31" ht="15" customHeight="1" x14ac:dyDescent="0.25">
      <c r="K76" t="s">
        <v>101</v>
      </c>
      <c r="L76" s="18" t="s">
        <v>87</v>
      </c>
      <c r="M76" s="104"/>
      <c r="O76" s="18" t="s">
        <v>87</v>
      </c>
      <c r="P76">
        <v>2</v>
      </c>
      <c r="AE76" s="4">
        <f t="shared" si="2"/>
        <v>2</v>
      </c>
    </row>
    <row r="77" spans="11:31" ht="15" customHeight="1" x14ac:dyDescent="0.25">
      <c r="K77" t="s">
        <v>128</v>
      </c>
      <c r="L77" s="18" t="s">
        <v>86</v>
      </c>
      <c r="M77" s="104"/>
      <c r="O77" s="18" t="s">
        <v>102</v>
      </c>
      <c r="P77">
        <v>1.7</v>
      </c>
      <c r="AE77" s="4" t="e">
        <f t="shared" si="2"/>
        <v>#N/A</v>
      </c>
    </row>
    <row r="90" spans="2:2" ht="15" customHeight="1" x14ac:dyDescent="0.25">
      <c r="B90" s="32"/>
    </row>
  </sheetData>
  <hyperlinks>
    <hyperlink ref="I1" location="'List of Topics'!A1" display="Return to List of Topics sheet"/>
  </hyperlink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8"/>
  <dimension ref="A1:AI20"/>
  <sheetViews>
    <sheetView workbookViewId="0">
      <selection activeCell="I1" sqref="I1"/>
    </sheetView>
  </sheetViews>
  <sheetFormatPr defaultRowHeight="15" customHeight="1" x14ac:dyDescent="0.25"/>
  <cols>
    <col min="1" max="1" width="3.5703125" customWidth="1"/>
    <col min="2" max="3" width="8.85546875" customWidth="1"/>
    <col min="6" max="6" width="9.42578125" customWidth="1"/>
    <col min="10" max="10" width="8.85546875" customWidth="1"/>
    <col min="11" max="11" width="16" customWidth="1"/>
    <col min="12" max="12" width="11.5703125" customWidth="1"/>
    <col min="17" max="23" width="9.140625" customWidth="1"/>
  </cols>
  <sheetData>
    <row r="1" spans="1:34" ht="15" customHeight="1" x14ac:dyDescent="0.25">
      <c r="A1" s="74" t="str">
        <f ca="1">"© S. Christian Albright, 2011-" &amp; YEAR(TODAY()) &amp; ", All Rights Reserved"</f>
        <v>© S. Christian Albright, 2011-2017, All Rights Reserved</v>
      </c>
      <c r="I1" s="1" t="s">
        <v>506</v>
      </c>
    </row>
    <row r="9" spans="1:34" ht="15" customHeight="1" x14ac:dyDescent="0.25">
      <c r="K9" s="32" t="s">
        <v>713</v>
      </c>
    </row>
    <row r="10" spans="1:34" ht="15" customHeight="1" x14ac:dyDescent="0.25">
      <c r="K10">
        <v>1.7</v>
      </c>
      <c r="L10">
        <v>-3.2</v>
      </c>
      <c r="M10">
        <v>14</v>
      </c>
      <c r="N10">
        <v>-7</v>
      </c>
      <c r="AE10">
        <v>1.7</v>
      </c>
      <c r="AF10">
        <v>-3.2</v>
      </c>
      <c r="AG10">
        <v>14</v>
      </c>
      <c r="AH10">
        <v>-7</v>
      </c>
    </row>
    <row r="11" spans="1:34" ht="15" customHeight="1" x14ac:dyDescent="0.25">
      <c r="K11" s="104"/>
      <c r="L11" s="104"/>
      <c r="M11" s="104"/>
      <c r="N11" s="104"/>
      <c r="AE11" s="4">
        <f>INT(AE10)</f>
        <v>1</v>
      </c>
      <c r="AF11" s="4">
        <f>INT(AF10)</f>
        <v>-4</v>
      </c>
      <c r="AG11" s="4">
        <f>INT(AG10)</f>
        <v>14</v>
      </c>
      <c r="AH11" s="4">
        <f>INT(AH10)</f>
        <v>-7</v>
      </c>
    </row>
    <row r="17" spans="11:35" ht="15" customHeight="1" x14ac:dyDescent="0.25">
      <c r="K17" s="32" t="s">
        <v>714</v>
      </c>
    </row>
    <row r="18" spans="11:35" ht="15" customHeight="1" x14ac:dyDescent="0.25">
      <c r="K18">
        <v>100.35</v>
      </c>
      <c r="L18">
        <v>14325</v>
      </c>
      <c r="M18">
        <v>16.346699999999998</v>
      </c>
      <c r="N18">
        <v>154432</v>
      </c>
      <c r="O18">
        <v>0.3569</v>
      </c>
      <c r="AE18">
        <v>100.35</v>
      </c>
      <c r="AF18">
        <v>14325</v>
      </c>
      <c r="AG18">
        <v>16.346699999999998</v>
      </c>
      <c r="AH18">
        <v>154432</v>
      </c>
      <c r="AI18">
        <v>0.3569</v>
      </c>
    </row>
    <row r="19" spans="11:35" ht="15" customHeight="1" x14ac:dyDescent="0.25">
      <c r="K19">
        <v>0</v>
      </c>
      <c r="L19">
        <v>-2</v>
      </c>
      <c r="M19">
        <v>2</v>
      </c>
      <c r="N19">
        <v>-3</v>
      </c>
      <c r="O19">
        <v>1</v>
      </c>
      <c r="AE19">
        <v>0</v>
      </c>
      <c r="AF19">
        <v>-2</v>
      </c>
      <c r="AG19">
        <v>2</v>
      </c>
      <c r="AH19">
        <v>-3</v>
      </c>
      <c r="AI19">
        <v>1</v>
      </c>
    </row>
    <row r="20" spans="11:35" ht="15" customHeight="1" x14ac:dyDescent="0.25">
      <c r="K20" s="104"/>
      <c r="L20" s="104"/>
      <c r="M20" s="104"/>
      <c r="N20" s="104"/>
      <c r="O20" s="104"/>
      <c r="AE20" s="4">
        <f>ROUND(AE18,AE19)</f>
        <v>100</v>
      </c>
      <c r="AF20" s="4">
        <f>ROUND(AF18,AF19)</f>
        <v>14300</v>
      </c>
      <c r="AG20" s="4">
        <f>ROUND(AG18,AG19)</f>
        <v>16.350000000000001</v>
      </c>
      <c r="AH20" s="4">
        <f>ROUND(AH18,AH19)</f>
        <v>154000</v>
      </c>
      <c r="AI20" s="4">
        <f>ROUND(AI18,AI19)</f>
        <v>0.4</v>
      </c>
    </row>
  </sheetData>
  <hyperlinks>
    <hyperlink ref="I1" location="'List of Topics'!A1" display="Return to List of Topics sheet"/>
  </hyperlinks>
  <pageMargins left="0.7" right="0.7"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9"/>
  <dimension ref="A1:AJ27"/>
  <sheetViews>
    <sheetView workbookViewId="0">
      <selection activeCell="I1" sqref="I1"/>
    </sheetView>
  </sheetViews>
  <sheetFormatPr defaultRowHeight="15" customHeight="1" x14ac:dyDescent="0.25"/>
  <cols>
    <col min="1" max="1" width="3.5703125" customWidth="1"/>
    <col min="2" max="9" width="9.140625" customWidth="1"/>
    <col min="18" max="23" width="9.140625" customWidth="1"/>
  </cols>
  <sheetData>
    <row r="1" spans="1:34" ht="15" customHeight="1" x14ac:dyDescent="0.25">
      <c r="A1" s="74" t="str">
        <f ca="1">"© S. Christian Albright, 2011-" &amp; YEAR(TODAY()) &amp; ", All Rights Reserved"</f>
        <v>© S. Christian Albright, 2011-2017, All Rights Reserved</v>
      </c>
      <c r="I1" s="1" t="s">
        <v>506</v>
      </c>
    </row>
    <row r="8" spans="1:34" ht="15" customHeight="1" x14ac:dyDescent="0.25">
      <c r="K8" s="32" t="s">
        <v>715</v>
      </c>
    </row>
    <row r="9" spans="1:34" ht="15" customHeight="1" x14ac:dyDescent="0.25">
      <c r="K9" s="11">
        <v>6</v>
      </c>
      <c r="L9" s="11">
        <v>-50</v>
      </c>
      <c r="M9">
        <v>0</v>
      </c>
      <c r="AE9" s="11">
        <v>6</v>
      </c>
      <c r="AF9" s="11">
        <v>-50</v>
      </c>
      <c r="AG9">
        <v>0</v>
      </c>
    </row>
    <row r="10" spans="1:34" ht="15" customHeight="1" x14ac:dyDescent="0.25">
      <c r="K10" s="104"/>
      <c r="L10" s="104"/>
      <c r="M10" s="104"/>
      <c r="AE10" s="4">
        <f>ABS(AE9)</f>
        <v>6</v>
      </c>
      <c r="AF10" s="4">
        <f>ABS(AF9)</f>
        <v>50</v>
      </c>
      <c r="AG10" s="4">
        <f>ABS(AG9)</f>
        <v>0</v>
      </c>
    </row>
    <row r="14" spans="1:34" ht="15" customHeight="1" x14ac:dyDescent="0.25">
      <c r="K14" s="32" t="s">
        <v>716</v>
      </c>
    </row>
    <row r="15" spans="1:34" ht="15" customHeight="1" x14ac:dyDescent="0.25">
      <c r="K15">
        <v>64</v>
      </c>
      <c r="L15">
        <v>0.5</v>
      </c>
      <c r="M15">
        <v>-20</v>
      </c>
      <c r="N15">
        <v>0</v>
      </c>
      <c r="AE15">
        <v>64</v>
      </c>
      <c r="AF15">
        <v>0.5</v>
      </c>
      <c r="AG15">
        <v>-20</v>
      </c>
      <c r="AH15">
        <v>0</v>
      </c>
    </row>
    <row r="16" spans="1:34" ht="15" customHeight="1" x14ac:dyDescent="0.25">
      <c r="K16" s="104"/>
      <c r="L16" s="104"/>
      <c r="M16" s="104"/>
      <c r="N16" s="104"/>
      <c r="AE16" s="4">
        <f>SQRT(AE15)</f>
        <v>8</v>
      </c>
      <c r="AF16" s="4">
        <f>SQRT(AF15)</f>
        <v>0.70710678118654757</v>
      </c>
      <c r="AG16" s="4" t="e">
        <f>SQRT(AG15)</f>
        <v>#NUM!</v>
      </c>
      <c r="AH16" s="4">
        <f>SQRT(AH15)</f>
        <v>0</v>
      </c>
    </row>
    <row r="25" spans="11:36" ht="15" customHeight="1" x14ac:dyDescent="0.25">
      <c r="K25" s="32" t="s">
        <v>717</v>
      </c>
    </row>
    <row r="26" spans="11:36" ht="15" customHeight="1" x14ac:dyDescent="0.25">
      <c r="K26">
        <v>21</v>
      </c>
      <c r="L26">
        <v>43</v>
      </c>
      <c r="M26">
        <v>4</v>
      </c>
      <c r="N26">
        <v>21</v>
      </c>
      <c r="O26">
        <v>35</v>
      </c>
      <c r="P26" s="104"/>
      <c r="AE26">
        <v>21</v>
      </c>
      <c r="AF26">
        <v>43</v>
      </c>
      <c r="AG26">
        <v>4</v>
      </c>
      <c r="AH26">
        <v>21</v>
      </c>
      <c r="AI26">
        <v>35</v>
      </c>
      <c r="AJ26" s="4">
        <f>SUMSQ(AE26:AI26)</f>
        <v>3972</v>
      </c>
    </row>
    <row r="27" spans="11:36" ht="15" customHeight="1" x14ac:dyDescent="0.25">
      <c r="AH27" t="s">
        <v>718</v>
      </c>
      <c r="AJ27">
        <f>SUMPRODUCT(AE26:AI26,AE26:AI26)</f>
        <v>3972</v>
      </c>
    </row>
  </sheetData>
  <hyperlinks>
    <hyperlink ref="I1" location="'List of Topics'!A1" display="Return to List of Topics sheet"/>
  </hyperlink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0"/>
  <dimension ref="A1:AJ41"/>
  <sheetViews>
    <sheetView workbookViewId="0">
      <selection activeCell="I1" sqref="I1"/>
    </sheetView>
  </sheetViews>
  <sheetFormatPr defaultRowHeight="15" customHeight="1" x14ac:dyDescent="0.25"/>
  <cols>
    <col min="1" max="1" width="3.5703125" customWidth="1"/>
    <col min="18" max="24" width="9.140625" customWidth="1"/>
  </cols>
  <sheetData>
    <row r="1" spans="1:36" ht="15" customHeight="1" x14ac:dyDescent="0.25">
      <c r="A1" s="74" t="str">
        <f ca="1">"© S. Christian Albright, 2011-" &amp; YEAR(TODAY()) &amp; ", All Rights Reserved"</f>
        <v>© S. Christian Albright, 2011-2017, All Rights Reserved</v>
      </c>
      <c r="I1" s="1" t="s">
        <v>506</v>
      </c>
    </row>
    <row r="7" spans="1:36" ht="15" customHeight="1" x14ac:dyDescent="0.25">
      <c r="K7" s="32" t="s">
        <v>719</v>
      </c>
    </row>
    <row r="8" spans="1:36" ht="15" customHeight="1" x14ac:dyDescent="0.25">
      <c r="K8">
        <v>1023</v>
      </c>
      <c r="L8">
        <v>0.7</v>
      </c>
      <c r="M8">
        <v>1</v>
      </c>
      <c r="N8">
        <v>0</v>
      </c>
      <c r="O8">
        <v>-40</v>
      </c>
      <c r="AF8">
        <v>1023</v>
      </c>
      <c r="AG8">
        <v>0.7</v>
      </c>
      <c r="AH8">
        <v>1</v>
      </c>
      <c r="AI8">
        <v>0</v>
      </c>
      <c r="AJ8">
        <v>-40</v>
      </c>
    </row>
    <row r="9" spans="1:36" ht="15" customHeight="1" x14ac:dyDescent="0.25">
      <c r="K9" s="104"/>
      <c r="L9" s="104"/>
      <c r="M9" s="104"/>
      <c r="N9" s="104"/>
      <c r="O9" s="104"/>
      <c r="AF9" s="4">
        <f>LN(AF8)</f>
        <v>6.9304947659516261</v>
      </c>
      <c r="AG9" s="4">
        <f>LN(AG8)</f>
        <v>-0.35667494393873245</v>
      </c>
      <c r="AH9" s="4">
        <f>LN(AH8)</f>
        <v>0</v>
      </c>
      <c r="AI9" s="4" t="e">
        <f>LN(AI8)</f>
        <v>#NUM!</v>
      </c>
      <c r="AJ9" s="4" t="e">
        <f>LN(AJ8)</f>
        <v>#NUM!</v>
      </c>
    </row>
    <row r="18" spans="11:36" ht="15" customHeight="1" x14ac:dyDescent="0.25">
      <c r="K18" s="32" t="s">
        <v>720</v>
      </c>
    </row>
    <row r="19" spans="11:36" ht="15" customHeight="1" x14ac:dyDescent="0.25">
      <c r="K19">
        <v>1</v>
      </c>
      <c r="L19">
        <v>-4</v>
      </c>
      <c r="M19">
        <v>2.2999999999999998</v>
      </c>
      <c r="N19">
        <v>0</v>
      </c>
      <c r="O19">
        <v>15</v>
      </c>
      <c r="AF19">
        <v>1</v>
      </c>
      <c r="AG19">
        <v>-4</v>
      </c>
      <c r="AH19">
        <v>2.2999999999999998</v>
      </c>
      <c r="AI19">
        <v>0</v>
      </c>
      <c r="AJ19">
        <v>15</v>
      </c>
    </row>
    <row r="20" spans="11:36" ht="15" customHeight="1" x14ac:dyDescent="0.25">
      <c r="K20" s="104"/>
      <c r="L20" s="104"/>
      <c r="M20" s="104"/>
      <c r="N20" s="104"/>
      <c r="O20" s="104"/>
      <c r="AF20" s="4">
        <f>EXP(AF19)</f>
        <v>2.7182818284590451</v>
      </c>
      <c r="AG20" s="4">
        <f>EXP(AG19)</f>
        <v>1.8315638888734179E-2</v>
      </c>
      <c r="AH20" s="4">
        <f>EXP(AH19)</f>
        <v>9.9741824548147182</v>
      </c>
      <c r="AI20" s="4">
        <f>EXP(AI19)</f>
        <v>1</v>
      </c>
      <c r="AJ20" s="4">
        <f>EXP(AJ19)</f>
        <v>3269017.3724721107</v>
      </c>
    </row>
    <row r="21" spans="11:36" ht="15" customHeight="1" x14ac:dyDescent="0.25">
      <c r="K21" s="104"/>
      <c r="L21" s="104"/>
      <c r="M21" s="104"/>
      <c r="N21" s="104"/>
      <c r="O21" s="104"/>
      <c r="AF21" s="4">
        <f>LN(AF20)</f>
        <v>1</v>
      </c>
      <c r="AG21" s="4">
        <f>LN(AG20)</f>
        <v>-4</v>
      </c>
      <c r="AH21" s="4">
        <f>LN(AH20)</f>
        <v>2.2999999999999998</v>
      </c>
      <c r="AI21" s="4">
        <f>LN(AI20)</f>
        <v>0</v>
      </c>
      <c r="AJ21" s="4">
        <f>LN(AJ20)</f>
        <v>15</v>
      </c>
    </row>
    <row r="41" spans="2:2" ht="15" customHeight="1" x14ac:dyDescent="0.25">
      <c r="B41" s="32"/>
    </row>
  </sheetData>
  <hyperlinks>
    <hyperlink ref="I1" location="'List of Topics'!A1" display="Return to List of Topics sheet"/>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33"/>
  <sheetViews>
    <sheetView showGridLines="0" workbookViewId="0"/>
  </sheetViews>
  <sheetFormatPr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556</v>
      </c>
    </row>
    <row r="33" spans="2:2" ht="15" customHeight="1" x14ac:dyDescent="0.25">
      <c r="B33" s="32"/>
    </row>
  </sheetData>
  <hyperlinks>
    <hyperlink ref="I1" location="'List of Topics'!A1" display="Return to List of Topics sheet"/>
  </hyperlink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1"/>
  <dimension ref="A1:AK37"/>
  <sheetViews>
    <sheetView workbookViewId="0">
      <selection activeCell="I1" sqref="I1"/>
    </sheetView>
  </sheetViews>
  <sheetFormatPr defaultRowHeight="15" customHeight="1" x14ac:dyDescent="0.25"/>
  <cols>
    <col min="1" max="1" width="3.5703125" customWidth="1"/>
    <col min="16" max="23" width="9.140625" customWidth="1"/>
  </cols>
  <sheetData>
    <row r="1" spans="1:37" ht="15" customHeight="1" x14ac:dyDescent="0.25">
      <c r="A1" s="74" t="str">
        <f ca="1">"© S. Christian Albright, 2011-" &amp; YEAR(TODAY()) &amp; ", All Rights Reserved"</f>
        <v>© S. Christian Albright, 2011-2017, All Rights Reserved</v>
      </c>
      <c r="I1" s="1" t="s">
        <v>506</v>
      </c>
    </row>
    <row r="3" spans="1:37" ht="15" customHeight="1" x14ac:dyDescent="0.25">
      <c r="AF3" t="s">
        <v>721</v>
      </c>
    </row>
    <row r="4" spans="1:37" ht="15" customHeight="1" x14ac:dyDescent="0.25">
      <c r="AF4" s="4">
        <f t="shared" ref="AF4:AK14" ca="1" si="0">RAND()</f>
        <v>0.55900706152020141</v>
      </c>
      <c r="AG4" s="4">
        <f t="shared" ca="1" si="0"/>
        <v>0.87013262819214332</v>
      </c>
      <c r="AH4" s="4">
        <f t="shared" ca="1" si="0"/>
        <v>0.97994672615479894</v>
      </c>
      <c r="AI4" s="4">
        <f t="shared" ca="1" si="0"/>
        <v>0.92647625006258383</v>
      </c>
      <c r="AJ4" s="4">
        <f t="shared" ca="1" si="0"/>
        <v>7.1539734974099822E-3</v>
      </c>
      <c r="AK4" s="4">
        <f t="shared" ca="1" si="0"/>
        <v>0.73372972190751362</v>
      </c>
    </row>
    <row r="5" spans="1:37" ht="15" customHeight="1" x14ac:dyDescent="0.25">
      <c r="AF5" s="4">
        <f t="shared" ca="1" si="0"/>
        <v>0.17566783034721623</v>
      </c>
      <c r="AG5" s="4">
        <f t="shared" ca="1" si="0"/>
        <v>0.26336626483311365</v>
      </c>
      <c r="AH5" s="4">
        <f t="shared" ca="1" si="0"/>
        <v>0.22610418171928126</v>
      </c>
      <c r="AI5" s="4">
        <f t="shared" ca="1" si="0"/>
        <v>0.97006707367291456</v>
      </c>
      <c r="AJ5" s="4">
        <f t="shared" ca="1" si="0"/>
        <v>0.25701524207891202</v>
      </c>
      <c r="AK5" s="4">
        <f t="shared" ca="1" si="0"/>
        <v>0.5457084401795631</v>
      </c>
    </row>
    <row r="6" spans="1:37" ht="15" customHeight="1" x14ac:dyDescent="0.25">
      <c r="AF6" s="4">
        <f t="shared" ca="1" si="0"/>
        <v>8.2055493595443285E-2</v>
      </c>
      <c r="AG6" s="4">
        <f t="shared" ca="1" si="0"/>
        <v>9.1664347621806086E-2</v>
      </c>
      <c r="AH6" s="4">
        <f t="shared" ca="1" si="0"/>
        <v>0.86600793777080176</v>
      </c>
      <c r="AI6" s="4">
        <f t="shared" ca="1" si="0"/>
        <v>0.98069386954814575</v>
      </c>
      <c r="AJ6" s="4">
        <f t="shared" ca="1" si="0"/>
        <v>0.28576231625961912</v>
      </c>
      <c r="AK6" s="4">
        <f t="shared" ca="1" si="0"/>
        <v>0.46564802351158585</v>
      </c>
    </row>
    <row r="7" spans="1:37" ht="15" customHeight="1" x14ac:dyDescent="0.25">
      <c r="AF7" s="4">
        <f t="shared" ca="1" si="0"/>
        <v>0.96143951909689884</v>
      </c>
      <c r="AG7" s="4">
        <f t="shared" ca="1" si="0"/>
        <v>0.97382329082211361</v>
      </c>
      <c r="AH7" s="4">
        <f t="shared" ca="1" si="0"/>
        <v>0.69926895258187294</v>
      </c>
      <c r="AI7" s="4">
        <f t="shared" ca="1" si="0"/>
        <v>0.90555447430742941</v>
      </c>
      <c r="AJ7" s="4">
        <f t="shared" ca="1" si="0"/>
        <v>0.36930344249854197</v>
      </c>
      <c r="AK7" s="4">
        <f t="shared" ca="1" si="0"/>
        <v>0.59235602778537533</v>
      </c>
    </row>
    <row r="8" spans="1:37" ht="15" customHeight="1" x14ac:dyDescent="0.25">
      <c r="AF8" s="4">
        <f t="shared" ca="1" si="0"/>
        <v>9.1065128346887847E-2</v>
      </c>
      <c r="AG8" s="4">
        <f t="shared" ca="1" si="0"/>
        <v>0.90998360370540188</v>
      </c>
      <c r="AH8" s="4">
        <f t="shared" ca="1" si="0"/>
        <v>0.5287435019548381</v>
      </c>
      <c r="AI8" s="4">
        <f t="shared" ca="1" si="0"/>
        <v>4.7400941150196885E-2</v>
      </c>
      <c r="AJ8" s="4">
        <f t="shared" ca="1" si="0"/>
        <v>0.2144059019745691</v>
      </c>
      <c r="AK8" s="4">
        <f t="shared" ca="1" si="0"/>
        <v>0.47499168675487835</v>
      </c>
    </row>
    <row r="9" spans="1:37" ht="15" customHeight="1" x14ac:dyDescent="0.25">
      <c r="AF9" s="4">
        <f t="shared" ca="1" si="0"/>
        <v>0.46259610694655251</v>
      </c>
      <c r="AG9" s="4">
        <f t="shared" ca="1" si="0"/>
        <v>0.7683352628785205</v>
      </c>
      <c r="AH9" s="4">
        <f t="shared" ca="1" si="0"/>
        <v>0.12837822560997525</v>
      </c>
      <c r="AI9" s="4">
        <f t="shared" ca="1" si="0"/>
        <v>0.55490056727259296</v>
      </c>
      <c r="AJ9" s="4">
        <f t="shared" ca="1" si="0"/>
        <v>0.7996300793803709</v>
      </c>
      <c r="AK9" s="4">
        <f t="shared" ca="1" si="0"/>
        <v>0.11708642123408375</v>
      </c>
    </row>
    <row r="10" spans="1:37" ht="15" customHeight="1" x14ac:dyDescent="0.25">
      <c r="AF10" s="4">
        <f t="shared" ca="1" si="0"/>
        <v>0.74284449826344545</v>
      </c>
      <c r="AG10" s="4">
        <f t="shared" ca="1" si="0"/>
        <v>0.50219090311178383</v>
      </c>
      <c r="AH10" s="4">
        <f t="shared" ca="1" si="0"/>
        <v>0.44769774959362796</v>
      </c>
      <c r="AI10" s="4">
        <f t="shared" ca="1" si="0"/>
        <v>0.55577407067359386</v>
      </c>
      <c r="AJ10" s="4">
        <f t="shared" ca="1" si="0"/>
        <v>0.97386136220125075</v>
      </c>
      <c r="AK10" s="4">
        <f t="shared" ca="1" si="0"/>
        <v>4.5262147956767418E-2</v>
      </c>
    </row>
    <row r="11" spans="1:37" ht="15" customHeight="1" x14ac:dyDescent="0.25">
      <c r="AF11" s="4">
        <f t="shared" ca="1" si="0"/>
        <v>0.90013771118935382</v>
      </c>
      <c r="AG11" s="4">
        <f t="shared" ca="1" si="0"/>
        <v>0.60323029256802463</v>
      </c>
      <c r="AH11" s="4">
        <f t="shared" ca="1" si="0"/>
        <v>0.11548352303774523</v>
      </c>
      <c r="AI11" s="4">
        <f t="shared" ca="1" si="0"/>
        <v>0.24520097309379807</v>
      </c>
      <c r="AJ11" s="4">
        <f t="shared" ca="1" si="0"/>
        <v>0.63284153424353251</v>
      </c>
      <c r="AK11" s="4">
        <f t="shared" ca="1" si="0"/>
        <v>0.51646939241834133</v>
      </c>
    </row>
    <row r="12" spans="1:37" ht="15" customHeight="1" x14ac:dyDescent="0.25">
      <c r="AF12" s="4">
        <f t="shared" ca="1" si="0"/>
        <v>0.45240724661766007</v>
      </c>
      <c r="AG12" s="4">
        <f t="shared" ca="1" si="0"/>
        <v>0.69045395901824691</v>
      </c>
      <c r="AH12" s="4">
        <f t="shared" ca="1" si="0"/>
        <v>0.32389506365823084</v>
      </c>
      <c r="AI12" s="4">
        <f t="shared" ca="1" si="0"/>
        <v>0.30611204016965754</v>
      </c>
      <c r="AJ12" s="4">
        <f t="shared" ca="1" si="0"/>
        <v>0.28314352897538531</v>
      </c>
      <c r="AK12" s="4">
        <f t="shared" ca="1" si="0"/>
        <v>0.40306620998011844</v>
      </c>
    </row>
    <row r="13" spans="1:37" ht="15" customHeight="1" x14ac:dyDescent="0.25">
      <c r="AF13" s="4">
        <f t="shared" ca="1" si="0"/>
        <v>0.42723531859431496</v>
      </c>
      <c r="AG13" s="4">
        <f t="shared" ca="1" si="0"/>
        <v>0.20977940386303884</v>
      </c>
      <c r="AH13" s="4">
        <f t="shared" ca="1" si="0"/>
        <v>0.69195468677900163</v>
      </c>
      <c r="AI13" s="4">
        <f t="shared" ca="1" si="0"/>
        <v>0.78272340823593856</v>
      </c>
      <c r="AJ13" s="4">
        <f t="shared" ca="1" si="0"/>
        <v>0.69425902020421859</v>
      </c>
      <c r="AK13" s="4">
        <f t="shared" ca="1" si="0"/>
        <v>0.6014878121909627</v>
      </c>
    </row>
    <row r="14" spans="1:37" ht="15" customHeight="1" x14ac:dyDescent="0.25">
      <c r="AF14" s="4">
        <f t="shared" ca="1" si="0"/>
        <v>0.44642228699285291</v>
      </c>
      <c r="AG14" s="4">
        <f t="shared" ca="1" si="0"/>
        <v>0.82828783678956996</v>
      </c>
      <c r="AH14" s="4">
        <f t="shared" ca="1" si="0"/>
        <v>0.38841411087635536</v>
      </c>
      <c r="AI14" s="4">
        <f t="shared" ca="1" si="0"/>
        <v>0.28384694425582635</v>
      </c>
      <c r="AJ14" s="4">
        <f t="shared" ca="1" si="0"/>
        <v>0.10777765292029495</v>
      </c>
      <c r="AK14" s="4">
        <f t="shared" ca="1" si="0"/>
        <v>0.86527749217471739</v>
      </c>
    </row>
    <row r="21" spans="32:32" ht="15" customHeight="1" x14ac:dyDescent="0.25">
      <c r="AF21" t="s">
        <v>722</v>
      </c>
    </row>
    <row r="22" spans="32:32" ht="15" customHeight="1" x14ac:dyDescent="0.25">
      <c r="AF22" s="4">
        <f t="shared" ref="AF22:AF34" ca="1" si="1">RANDBETWEEN(1,6)</f>
        <v>6</v>
      </c>
    </row>
    <row r="23" spans="32:32" ht="15" customHeight="1" x14ac:dyDescent="0.25">
      <c r="AF23" s="4">
        <f t="shared" ca="1" si="1"/>
        <v>2</v>
      </c>
    </row>
    <row r="24" spans="32:32" ht="15" customHeight="1" x14ac:dyDescent="0.25">
      <c r="AF24" s="4">
        <f t="shared" ca="1" si="1"/>
        <v>5</v>
      </c>
    </row>
    <row r="25" spans="32:32" ht="15" customHeight="1" x14ac:dyDescent="0.25">
      <c r="AF25" s="4">
        <f t="shared" ca="1" si="1"/>
        <v>6</v>
      </c>
    </row>
    <row r="26" spans="32:32" ht="15" customHeight="1" x14ac:dyDescent="0.25">
      <c r="AF26" s="4">
        <f t="shared" ca="1" si="1"/>
        <v>5</v>
      </c>
    </row>
    <row r="27" spans="32:32" ht="15" customHeight="1" x14ac:dyDescent="0.25">
      <c r="AF27" s="4">
        <f t="shared" ca="1" si="1"/>
        <v>4</v>
      </c>
    </row>
    <row r="28" spans="32:32" ht="15" customHeight="1" x14ac:dyDescent="0.25">
      <c r="AF28" s="4">
        <f t="shared" ca="1" si="1"/>
        <v>6</v>
      </c>
    </row>
    <row r="29" spans="32:32" ht="15" customHeight="1" x14ac:dyDescent="0.25">
      <c r="AF29" s="4">
        <f t="shared" ca="1" si="1"/>
        <v>2</v>
      </c>
    </row>
    <row r="30" spans="32:32" ht="15" customHeight="1" x14ac:dyDescent="0.25">
      <c r="AF30" s="4">
        <f t="shared" ca="1" si="1"/>
        <v>3</v>
      </c>
    </row>
    <row r="31" spans="32:32" ht="15" customHeight="1" x14ac:dyDescent="0.25">
      <c r="AF31" s="4">
        <f t="shared" ca="1" si="1"/>
        <v>5</v>
      </c>
    </row>
    <row r="32" spans="32:32" ht="15" customHeight="1" x14ac:dyDescent="0.25">
      <c r="AF32" s="4">
        <f t="shared" ca="1" si="1"/>
        <v>3</v>
      </c>
    </row>
    <row r="33" spans="2:32" ht="15" customHeight="1" x14ac:dyDescent="0.25">
      <c r="AF33" s="4">
        <f t="shared" ca="1" si="1"/>
        <v>3</v>
      </c>
    </row>
    <row r="34" spans="2:32" ht="15" customHeight="1" x14ac:dyDescent="0.25">
      <c r="AF34" s="4">
        <f t="shared" ca="1" si="1"/>
        <v>5</v>
      </c>
    </row>
    <row r="37" spans="2:32" ht="15" customHeight="1" x14ac:dyDescent="0.25">
      <c r="B37" s="32"/>
    </row>
  </sheetData>
  <hyperlinks>
    <hyperlink ref="I1" location="'List of Topics'!A1" display="Return to List of Topics sheet"/>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2"/>
  <dimension ref="A1:AG30"/>
  <sheetViews>
    <sheetView workbookViewId="0">
      <selection activeCell="I1" sqref="I1"/>
    </sheetView>
  </sheetViews>
  <sheetFormatPr defaultColWidth="8.85546875" defaultRowHeight="15" customHeight="1" x14ac:dyDescent="0.25"/>
  <cols>
    <col min="1" max="1" width="3.42578125" customWidth="1"/>
    <col min="7" max="7" width="10" customWidth="1"/>
    <col min="13" max="13" width="10.28515625" customWidth="1"/>
    <col min="14" max="15" width="18.28515625" customWidth="1"/>
    <col min="16" max="16" width="9.140625" customWidth="1"/>
    <col min="17" max="17" width="22.140625" customWidth="1"/>
    <col min="18" max="22" width="9.140625" customWidth="1"/>
    <col min="32" max="33" width="18" customWidth="1"/>
  </cols>
  <sheetData>
    <row r="1" spans="1:33" ht="15" customHeight="1" x14ac:dyDescent="0.25">
      <c r="A1" s="74" t="str">
        <f ca="1">"© S. Christian Albright, 2011-" &amp; YEAR(TODAY()) &amp; ", All Rights Reserved"</f>
        <v>© S. Christian Albright, 2011-2017, All Rights Reserved</v>
      </c>
      <c r="I1" s="1" t="s">
        <v>506</v>
      </c>
    </row>
    <row r="2" spans="1:33" ht="15" customHeight="1" x14ac:dyDescent="0.25">
      <c r="AF2" t="s">
        <v>723</v>
      </c>
      <c r="AG2" t="s">
        <v>724</v>
      </c>
    </row>
    <row r="3" spans="1:33" ht="15" customHeight="1" x14ac:dyDescent="0.25">
      <c r="AF3" s="4" t="str">
        <f t="shared" ref="AF3:AF12" si="0">K7&amp;" "&amp;L7&amp;". "&amp;M7</f>
        <v>Bob E. Jones</v>
      </c>
      <c r="AG3" s="4" t="str">
        <f t="shared" ref="AG3:AG12" si="1">CONCATENATE(K7," ",L7,". ",M7)</f>
        <v>Bob E. Jones</v>
      </c>
    </row>
    <row r="4" spans="1:33" ht="15" customHeight="1" x14ac:dyDescent="0.25">
      <c r="AF4" s="4" t="str">
        <f t="shared" si="0"/>
        <v>Stephen C. Davis</v>
      </c>
      <c r="AG4" s="4" t="str">
        <f t="shared" si="1"/>
        <v>Stephen C. Davis</v>
      </c>
    </row>
    <row r="5" spans="1:33" ht="15" customHeight="1" x14ac:dyDescent="0.25">
      <c r="AF5" s="4" t="str">
        <f t="shared" si="0"/>
        <v>Andy T. Thompson</v>
      </c>
      <c r="AG5" s="4" t="str">
        <f t="shared" si="1"/>
        <v>Andy T. Thompson</v>
      </c>
    </row>
    <row r="6" spans="1:33" ht="15" customHeight="1" x14ac:dyDescent="0.25">
      <c r="N6" t="s">
        <v>723</v>
      </c>
      <c r="O6" t="s">
        <v>724</v>
      </c>
      <c r="AF6" s="4" t="str">
        <f t="shared" si="0"/>
        <v>John F. Wilson</v>
      </c>
      <c r="AG6" s="4" t="str">
        <f t="shared" si="1"/>
        <v>John F. Wilson</v>
      </c>
    </row>
    <row r="7" spans="1:33" ht="15" customHeight="1" x14ac:dyDescent="0.25">
      <c r="K7" t="s">
        <v>33</v>
      </c>
      <c r="L7" t="s">
        <v>118</v>
      </c>
      <c r="M7" t="s">
        <v>41</v>
      </c>
      <c r="N7" s="104"/>
      <c r="O7" s="104"/>
      <c r="AF7" s="4" t="str">
        <f t="shared" si="0"/>
        <v>Kathy C. Fredericks</v>
      </c>
      <c r="AG7" s="4" t="str">
        <f t="shared" si="1"/>
        <v>Kathy C. Fredericks</v>
      </c>
    </row>
    <row r="8" spans="1:33" ht="15" customHeight="1" x14ac:dyDescent="0.25">
      <c r="K8" t="s">
        <v>119</v>
      </c>
      <c r="L8" t="s">
        <v>87</v>
      </c>
      <c r="M8" t="s">
        <v>93</v>
      </c>
      <c r="N8" s="104"/>
      <c r="O8" s="104"/>
      <c r="AF8" s="4" t="str">
        <f t="shared" si="0"/>
        <v>Karen D. Williams</v>
      </c>
      <c r="AG8" s="4" t="str">
        <f t="shared" si="1"/>
        <v>Karen D. Williams</v>
      </c>
    </row>
    <row r="9" spans="1:33" ht="15" customHeight="1" x14ac:dyDescent="0.25">
      <c r="K9" t="s">
        <v>120</v>
      </c>
      <c r="L9" t="s">
        <v>121</v>
      </c>
      <c r="M9" t="s">
        <v>122</v>
      </c>
      <c r="N9" s="104"/>
      <c r="O9" s="104"/>
      <c r="AF9" s="4" t="str">
        <f t="shared" si="0"/>
        <v>Tom T. Smith</v>
      </c>
      <c r="AG9" s="4" t="str">
        <f t="shared" si="1"/>
        <v>Tom T. Smith</v>
      </c>
    </row>
    <row r="10" spans="1:33" ht="15" customHeight="1" x14ac:dyDescent="0.25">
      <c r="K10" t="s">
        <v>123</v>
      </c>
      <c r="L10" t="s">
        <v>85</v>
      </c>
      <c r="M10" t="s">
        <v>124</v>
      </c>
      <c r="N10" s="104"/>
      <c r="O10" s="104"/>
      <c r="AF10" s="4" t="str">
        <f t="shared" si="0"/>
        <v>Peter F. Jennings</v>
      </c>
      <c r="AG10" s="4" t="str">
        <f t="shared" si="1"/>
        <v>Peter F. Jennings</v>
      </c>
    </row>
    <row r="11" spans="1:33" ht="15" customHeight="1" x14ac:dyDescent="0.25">
      <c r="K11" t="s">
        <v>125</v>
      </c>
      <c r="L11" t="s">
        <v>87</v>
      </c>
      <c r="M11" t="s">
        <v>126</v>
      </c>
      <c r="N11" s="104"/>
      <c r="O11" s="104"/>
      <c r="AF11" s="4" t="str">
        <f t="shared" si="0"/>
        <v>Ted R. Benson</v>
      </c>
      <c r="AG11" s="4" t="str">
        <f t="shared" si="1"/>
        <v>Ted R. Benson</v>
      </c>
    </row>
    <row r="12" spans="1:33" ht="15" customHeight="1" x14ac:dyDescent="0.25">
      <c r="K12" t="s">
        <v>127</v>
      </c>
      <c r="L12" t="s">
        <v>86</v>
      </c>
      <c r="M12" t="s">
        <v>128</v>
      </c>
      <c r="N12" s="104"/>
      <c r="O12" s="104"/>
      <c r="AF12" s="4" t="str">
        <f t="shared" si="0"/>
        <v>Jason E. Samson</v>
      </c>
      <c r="AG12" s="4" t="str">
        <f t="shared" si="1"/>
        <v>Jason E. Samson</v>
      </c>
    </row>
    <row r="13" spans="1:33" ht="15" customHeight="1" x14ac:dyDescent="0.25">
      <c r="K13" t="s">
        <v>129</v>
      </c>
      <c r="L13" t="s">
        <v>121</v>
      </c>
      <c r="M13" t="s">
        <v>43</v>
      </c>
      <c r="N13" s="104"/>
      <c r="O13" s="104"/>
    </row>
    <row r="14" spans="1:33" ht="15" customHeight="1" x14ac:dyDescent="0.25">
      <c r="K14" t="s">
        <v>130</v>
      </c>
      <c r="L14" t="s">
        <v>85</v>
      </c>
      <c r="M14" t="s">
        <v>131</v>
      </c>
      <c r="N14" s="104"/>
      <c r="O14" s="104"/>
    </row>
    <row r="15" spans="1:33" ht="15" customHeight="1" x14ac:dyDescent="0.25">
      <c r="K15" t="s">
        <v>132</v>
      </c>
      <c r="L15" t="s">
        <v>133</v>
      </c>
      <c r="M15" t="s">
        <v>134</v>
      </c>
      <c r="N15" s="104"/>
      <c r="O15" s="104"/>
    </row>
    <row r="16" spans="1:33" ht="15" customHeight="1" x14ac:dyDescent="0.25">
      <c r="K16" t="s">
        <v>135</v>
      </c>
      <c r="L16" t="s">
        <v>118</v>
      </c>
      <c r="M16" t="s">
        <v>136</v>
      </c>
      <c r="N16" s="104"/>
      <c r="O16" s="104"/>
    </row>
    <row r="30" spans="3:3" ht="15" customHeight="1" x14ac:dyDescent="0.25">
      <c r="C30" s="49"/>
    </row>
  </sheetData>
  <hyperlinks>
    <hyperlink ref="I1" location="'List of Topics'!A1" display="Return to List of Topics sheet"/>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3"/>
  <dimension ref="A1:K42"/>
  <sheetViews>
    <sheetView workbookViewId="0">
      <selection activeCell="I1" sqref="I1"/>
    </sheetView>
  </sheetViews>
  <sheetFormatPr defaultRowHeight="15" customHeight="1" x14ac:dyDescent="0.25"/>
  <cols>
    <col min="1" max="1" width="3.5703125" customWidth="1"/>
    <col min="11" max="11" width="23.710937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725</v>
      </c>
    </row>
    <row r="9" spans="1:11" ht="15" customHeight="1" x14ac:dyDescent="0.25">
      <c r="K9" t="s">
        <v>436</v>
      </c>
    </row>
    <row r="10" spans="1:11" ht="15" customHeight="1" x14ac:dyDescent="0.25">
      <c r="K10" t="s">
        <v>437</v>
      </c>
    </row>
    <row r="11" spans="1:11" ht="15" customHeight="1" x14ac:dyDescent="0.25">
      <c r="K11" t="s">
        <v>438</v>
      </c>
    </row>
    <row r="12" spans="1:11" ht="15" customHeight="1" x14ac:dyDescent="0.25">
      <c r="K12" t="s">
        <v>439</v>
      </c>
    </row>
    <row r="13" spans="1:11" ht="15" customHeight="1" x14ac:dyDescent="0.25">
      <c r="K13" t="s">
        <v>440</v>
      </c>
    </row>
    <row r="14" spans="1:11" ht="15" customHeight="1" x14ac:dyDescent="0.25">
      <c r="K14" t="s">
        <v>441</v>
      </c>
    </row>
    <row r="15" spans="1:11" ht="15" customHeight="1" x14ac:dyDescent="0.25">
      <c r="K15" t="s">
        <v>442</v>
      </c>
    </row>
    <row r="16" spans="1:11" ht="15" customHeight="1" x14ac:dyDescent="0.25">
      <c r="K16" t="s">
        <v>443</v>
      </c>
    </row>
    <row r="17" spans="2:11" ht="15" customHeight="1" x14ac:dyDescent="0.25">
      <c r="K17" t="s">
        <v>444</v>
      </c>
    </row>
    <row r="18" spans="2:11" ht="15" customHeight="1" x14ac:dyDescent="0.25">
      <c r="K18" t="s">
        <v>445</v>
      </c>
    </row>
    <row r="19" spans="2:11" ht="15" customHeight="1" x14ac:dyDescent="0.25">
      <c r="K19" t="s">
        <v>446</v>
      </c>
    </row>
    <row r="20" spans="2:11" ht="15" customHeight="1" x14ac:dyDescent="0.25">
      <c r="K20" t="s">
        <v>447</v>
      </c>
    </row>
    <row r="21" spans="2:11" ht="15" customHeight="1" x14ac:dyDescent="0.25">
      <c r="K21" t="s">
        <v>448</v>
      </c>
    </row>
    <row r="22" spans="2:11" ht="15" customHeight="1" x14ac:dyDescent="0.25">
      <c r="K22" t="s">
        <v>449</v>
      </c>
    </row>
    <row r="23" spans="2:11" ht="15" customHeight="1" x14ac:dyDescent="0.25">
      <c r="K23" t="s">
        <v>450</v>
      </c>
    </row>
    <row r="24" spans="2:11" ht="15" customHeight="1" x14ac:dyDescent="0.25">
      <c r="K24" t="s">
        <v>451</v>
      </c>
    </row>
    <row r="25" spans="2:11" ht="15" customHeight="1" x14ac:dyDescent="0.25">
      <c r="K25" t="s">
        <v>452</v>
      </c>
    </row>
    <row r="26" spans="2:11" ht="15" customHeight="1" x14ac:dyDescent="0.25">
      <c r="K26" t="s">
        <v>453</v>
      </c>
    </row>
    <row r="27" spans="2:11" ht="15" customHeight="1" x14ac:dyDescent="0.25">
      <c r="K27" t="s">
        <v>454</v>
      </c>
    </row>
    <row r="28" spans="2:11" ht="15" customHeight="1" x14ac:dyDescent="0.25">
      <c r="K28" t="s">
        <v>455</v>
      </c>
    </row>
    <row r="29" spans="2:11" ht="15" customHeight="1" x14ac:dyDescent="0.25">
      <c r="K29" t="s">
        <v>456</v>
      </c>
    </row>
    <row r="30" spans="2:11" ht="15" customHeight="1" x14ac:dyDescent="0.25">
      <c r="K30" t="s">
        <v>457</v>
      </c>
    </row>
    <row r="31" spans="2:11" ht="15" customHeight="1" x14ac:dyDescent="0.25">
      <c r="K31" t="s">
        <v>458</v>
      </c>
    </row>
    <row r="32" spans="2:11" ht="15" customHeight="1" x14ac:dyDescent="0.25">
      <c r="B32" s="32"/>
      <c r="K32" t="s">
        <v>459</v>
      </c>
    </row>
    <row r="33" spans="11:11" ht="15" customHeight="1" x14ac:dyDescent="0.25">
      <c r="K33" t="s">
        <v>460</v>
      </c>
    </row>
    <row r="34" spans="11:11" ht="15" customHeight="1" x14ac:dyDescent="0.25">
      <c r="K34" t="s">
        <v>461</v>
      </c>
    </row>
    <row r="35" spans="11:11" ht="15" customHeight="1" x14ac:dyDescent="0.25">
      <c r="K35" t="s">
        <v>462</v>
      </c>
    </row>
    <row r="36" spans="11:11" ht="15" customHeight="1" x14ac:dyDescent="0.25">
      <c r="K36" t="s">
        <v>463</v>
      </c>
    </row>
    <row r="37" spans="11:11" ht="15" customHeight="1" x14ac:dyDescent="0.25">
      <c r="K37" t="s">
        <v>464</v>
      </c>
    </row>
    <row r="38" spans="11:11" ht="15" customHeight="1" x14ac:dyDescent="0.25">
      <c r="K38" t="s">
        <v>465</v>
      </c>
    </row>
    <row r="39" spans="11:11" ht="15" customHeight="1" x14ac:dyDescent="0.25">
      <c r="K39" t="s">
        <v>466</v>
      </c>
    </row>
    <row r="40" spans="11:11" ht="15" customHeight="1" x14ac:dyDescent="0.25">
      <c r="K40" t="s">
        <v>467</v>
      </c>
    </row>
    <row r="41" spans="11:11" ht="15" customHeight="1" x14ac:dyDescent="0.25">
      <c r="K41" t="s">
        <v>468</v>
      </c>
    </row>
    <row r="42" spans="11:11" ht="15" customHeight="1" x14ac:dyDescent="0.25">
      <c r="K42" t="s">
        <v>469</v>
      </c>
    </row>
  </sheetData>
  <hyperlinks>
    <hyperlink ref="I1" location="'List of Topics'!A1" display="Return to List of Topics sheet"/>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4"/>
  <dimension ref="A1:AM139"/>
  <sheetViews>
    <sheetView workbookViewId="0">
      <selection activeCell="I1" sqref="I1"/>
    </sheetView>
  </sheetViews>
  <sheetFormatPr defaultRowHeight="15" customHeight="1" x14ac:dyDescent="0.25"/>
  <cols>
    <col min="1" max="1" width="3.5703125" customWidth="1"/>
    <col min="7" max="7" width="9.140625" customWidth="1"/>
    <col min="11" max="11" width="18.5703125" customWidth="1"/>
    <col min="15" max="15" width="10.28515625" customWidth="1"/>
    <col min="16" max="16" width="9.85546875" customWidth="1"/>
    <col min="18" max="18" width="22.85546875" customWidth="1"/>
    <col min="19" max="19" width="9.140625" customWidth="1"/>
    <col min="20" max="20" width="12.85546875" bestFit="1" customWidth="1"/>
    <col min="21" max="23" width="9.140625" customWidth="1"/>
    <col min="30" max="30" width="18.5703125" customWidth="1"/>
    <col min="34" max="34" width="10.28515625" customWidth="1"/>
    <col min="35" max="35" width="9.85546875" customWidth="1"/>
    <col min="36" max="36" width="10.28515625" customWidth="1"/>
    <col min="37" max="37" width="10.85546875" customWidth="1"/>
    <col min="39" max="39" width="12.85546875" customWidth="1"/>
  </cols>
  <sheetData>
    <row r="1" spans="1:13" ht="15" customHeight="1" x14ac:dyDescent="0.25">
      <c r="A1" s="74" t="str">
        <f ca="1">"© S. Christian Albright, 2011-" &amp; YEAR(TODAY()) &amp; ", All Rights Reserved"</f>
        <v>© S. Christian Albright, 2011-2017, All Rights Reserved</v>
      </c>
      <c r="I1" s="1" t="s">
        <v>506</v>
      </c>
    </row>
    <row r="10" spans="1:13" ht="15" customHeight="1" x14ac:dyDescent="0.25">
      <c r="K10" t="s">
        <v>137</v>
      </c>
      <c r="L10" t="s">
        <v>33</v>
      </c>
      <c r="M10" t="s">
        <v>41</v>
      </c>
    </row>
    <row r="11" spans="1:13" ht="15" customHeight="1" x14ac:dyDescent="0.25">
      <c r="K11" t="s">
        <v>138</v>
      </c>
      <c r="L11" s="163"/>
      <c r="M11" s="163"/>
    </row>
    <row r="12" spans="1:13" ht="15" customHeight="1" x14ac:dyDescent="0.25">
      <c r="K12" t="s">
        <v>139</v>
      </c>
      <c r="L12" s="163"/>
      <c r="M12" s="163"/>
    </row>
    <row r="13" spans="1:13" ht="15" customHeight="1" x14ac:dyDescent="0.25">
      <c r="K13" t="s">
        <v>140</v>
      </c>
      <c r="L13" s="163"/>
      <c r="M13" s="163"/>
    </row>
    <row r="14" spans="1:13" ht="15" customHeight="1" x14ac:dyDescent="0.25">
      <c r="K14" t="s">
        <v>141</v>
      </c>
      <c r="L14" s="163"/>
      <c r="M14" s="163"/>
    </row>
    <row r="15" spans="1:13" ht="15" customHeight="1" x14ac:dyDescent="0.25">
      <c r="K15" t="s">
        <v>142</v>
      </c>
      <c r="L15" s="163"/>
      <c r="M15" s="163"/>
    </row>
    <row r="16" spans="1:13" ht="15" customHeight="1" x14ac:dyDescent="0.25">
      <c r="K16" t="s">
        <v>143</v>
      </c>
      <c r="L16" s="163"/>
      <c r="M16" s="163"/>
    </row>
    <row r="17" spans="11:13" ht="15" customHeight="1" x14ac:dyDescent="0.25">
      <c r="K17" t="s">
        <v>144</v>
      </c>
      <c r="L17" s="163"/>
      <c r="M17" s="163"/>
    </row>
    <row r="18" spans="11:13" ht="15" customHeight="1" x14ac:dyDescent="0.25">
      <c r="K18" t="s">
        <v>145</v>
      </c>
      <c r="L18" s="163"/>
      <c r="M18" s="163"/>
    </row>
    <row r="19" spans="11:13" ht="15" customHeight="1" x14ac:dyDescent="0.25">
      <c r="K19" t="s">
        <v>146</v>
      </c>
      <c r="L19" s="163"/>
      <c r="M19" s="163"/>
    </row>
    <row r="35" spans="3:3" ht="15" customHeight="1" x14ac:dyDescent="0.25">
      <c r="C35" s="49"/>
    </row>
    <row r="106" spans="11:35" ht="15" customHeight="1" x14ac:dyDescent="0.25">
      <c r="K106" t="s">
        <v>147</v>
      </c>
      <c r="L106" s="6" t="s">
        <v>148</v>
      </c>
      <c r="M106" s="6" t="s">
        <v>149</v>
      </c>
      <c r="N106" s="6" t="s">
        <v>150</v>
      </c>
      <c r="O106" t="s">
        <v>151</v>
      </c>
      <c r="P106" t="s">
        <v>152</v>
      </c>
      <c r="AD106" t="s">
        <v>147</v>
      </c>
      <c r="AE106" s="6" t="s">
        <v>148</v>
      </c>
      <c r="AF106" s="6" t="s">
        <v>149</v>
      </c>
      <c r="AG106" s="6" t="s">
        <v>150</v>
      </c>
      <c r="AH106" t="s">
        <v>151</v>
      </c>
      <c r="AI106" t="s">
        <v>152</v>
      </c>
    </row>
    <row r="107" spans="11:35" ht="15" customHeight="1" x14ac:dyDescent="0.25">
      <c r="K107" t="s">
        <v>137</v>
      </c>
      <c r="L107" s="163"/>
      <c r="M107" s="163"/>
      <c r="N107" s="163"/>
      <c r="O107" s="163"/>
      <c r="P107" s="163"/>
      <c r="AD107" t="s">
        <v>137</v>
      </c>
      <c r="AE107" s="4">
        <f t="shared" ref="AE107:AE116" si="0">LEN(AD107)</f>
        <v>10</v>
      </c>
      <c r="AF107" s="4">
        <f t="shared" ref="AF107:AF116" si="1">FIND(",",AD107,1)</f>
        <v>6</v>
      </c>
      <c r="AG107" s="4">
        <f t="shared" ref="AG107:AG116" si="2">AF107+1</f>
        <v>7</v>
      </c>
      <c r="AH107" s="4" t="str">
        <f t="shared" ref="AH107:AH116" si="3">RIGHT(AD107,AE107-AG107)</f>
        <v>Bob</v>
      </c>
      <c r="AI107" s="4" t="str">
        <f t="shared" ref="AI107:AI116" si="4">LEFT(AD107,AF107-1)</f>
        <v>Jones</v>
      </c>
    </row>
    <row r="108" spans="11:35" ht="15" customHeight="1" x14ac:dyDescent="0.25">
      <c r="K108" t="s">
        <v>138</v>
      </c>
      <c r="L108" s="163"/>
      <c r="M108" s="163"/>
      <c r="N108" s="163"/>
      <c r="O108" s="163"/>
      <c r="P108" s="163"/>
      <c r="AD108" t="s">
        <v>138</v>
      </c>
      <c r="AE108" s="4">
        <f t="shared" si="0"/>
        <v>14</v>
      </c>
      <c r="AF108" s="4">
        <f t="shared" si="1"/>
        <v>6</v>
      </c>
      <c r="AG108" s="4">
        <f t="shared" si="2"/>
        <v>7</v>
      </c>
      <c r="AH108" s="4" t="str">
        <f t="shared" si="3"/>
        <v>Stephen</v>
      </c>
      <c r="AI108" s="4" t="str">
        <f t="shared" si="4"/>
        <v>Davis</v>
      </c>
    </row>
    <row r="109" spans="11:35" ht="15" customHeight="1" x14ac:dyDescent="0.25">
      <c r="K109" t="s">
        <v>139</v>
      </c>
      <c r="L109" s="163"/>
      <c r="M109" s="163"/>
      <c r="N109" s="163"/>
      <c r="O109" s="163"/>
      <c r="P109" s="163"/>
      <c r="AD109" t="s">
        <v>139</v>
      </c>
      <c r="AE109" s="4">
        <f t="shared" si="0"/>
        <v>14</v>
      </c>
      <c r="AF109" s="4">
        <f t="shared" si="1"/>
        <v>9</v>
      </c>
      <c r="AG109" s="4">
        <f t="shared" si="2"/>
        <v>10</v>
      </c>
      <c r="AH109" s="4" t="str">
        <f t="shared" si="3"/>
        <v>Andy</v>
      </c>
      <c r="AI109" s="4" t="str">
        <f t="shared" si="4"/>
        <v>Thompson</v>
      </c>
    </row>
    <row r="110" spans="11:35" ht="15" customHeight="1" x14ac:dyDescent="0.25">
      <c r="K110" t="s">
        <v>140</v>
      </c>
      <c r="L110" s="163"/>
      <c r="M110" s="163"/>
      <c r="N110" s="163"/>
      <c r="O110" s="163"/>
      <c r="P110" s="163"/>
      <c r="AD110" t="s">
        <v>140</v>
      </c>
      <c r="AE110" s="4">
        <f t="shared" si="0"/>
        <v>12</v>
      </c>
      <c r="AF110" s="4">
        <f t="shared" si="1"/>
        <v>7</v>
      </c>
      <c r="AG110" s="4">
        <f t="shared" si="2"/>
        <v>8</v>
      </c>
      <c r="AH110" s="4" t="str">
        <f t="shared" si="3"/>
        <v>John</v>
      </c>
      <c r="AI110" s="4" t="str">
        <f t="shared" si="4"/>
        <v>Wilson</v>
      </c>
    </row>
    <row r="111" spans="11:35" ht="15" customHeight="1" x14ac:dyDescent="0.25">
      <c r="K111" t="s">
        <v>141</v>
      </c>
      <c r="L111" s="163"/>
      <c r="M111" s="163"/>
      <c r="N111" s="163"/>
      <c r="O111" s="163"/>
      <c r="P111" s="163"/>
      <c r="AD111" t="s">
        <v>141</v>
      </c>
      <c r="AE111" s="4">
        <f t="shared" si="0"/>
        <v>17</v>
      </c>
      <c r="AF111" s="4">
        <f t="shared" si="1"/>
        <v>11</v>
      </c>
      <c r="AG111" s="4">
        <f t="shared" si="2"/>
        <v>12</v>
      </c>
      <c r="AH111" s="4" t="str">
        <f t="shared" si="3"/>
        <v>Kathy</v>
      </c>
      <c r="AI111" s="4" t="str">
        <f t="shared" si="4"/>
        <v>Fredericks</v>
      </c>
    </row>
    <row r="112" spans="11:35" ht="15" customHeight="1" x14ac:dyDescent="0.25">
      <c r="K112" t="s">
        <v>142</v>
      </c>
      <c r="L112" s="163"/>
      <c r="M112" s="163"/>
      <c r="N112" s="163"/>
      <c r="O112" s="163"/>
      <c r="P112" s="163"/>
      <c r="AD112" t="s">
        <v>142</v>
      </c>
      <c r="AE112" s="4">
        <f t="shared" si="0"/>
        <v>15</v>
      </c>
      <c r="AF112" s="4">
        <f t="shared" si="1"/>
        <v>9</v>
      </c>
      <c r="AG112" s="4">
        <f t="shared" si="2"/>
        <v>10</v>
      </c>
      <c r="AH112" s="4" t="str">
        <f t="shared" si="3"/>
        <v>Karen</v>
      </c>
      <c r="AI112" s="4" t="str">
        <f t="shared" si="4"/>
        <v>Williams</v>
      </c>
    </row>
    <row r="113" spans="11:35" ht="15" customHeight="1" x14ac:dyDescent="0.25">
      <c r="K113" t="s">
        <v>143</v>
      </c>
      <c r="L113" s="163"/>
      <c r="M113" s="163"/>
      <c r="N113" s="163"/>
      <c r="O113" s="163"/>
      <c r="P113" s="163"/>
      <c r="AD113" t="s">
        <v>143</v>
      </c>
      <c r="AE113" s="4">
        <f t="shared" si="0"/>
        <v>10</v>
      </c>
      <c r="AF113" s="4">
        <f t="shared" si="1"/>
        <v>6</v>
      </c>
      <c r="AG113" s="4">
        <f t="shared" si="2"/>
        <v>7</v>
      </c>
      <c r="AH113" s="4" t="str">
        <f t="shared" si="3"/>
        <v>Tom</v>
      </c>
      <c r="AI113" s="4" t="str">
        <f t="shared" si="4"/>
        <v>Smith</v>
      </c>
    </row>
    <row r="114" spans="11:35" ht="15" customHeight="1" x14ac:dyDescent="0.25">
      <c r="K114" t="s">
        <v>144</v>
      </c>
      <c r="L114" s="163"/>
      <c r="M114" s="163"/>
      <c r="N114" s="163"/>
      <c r="O114" s="163"/>
      <c r="P114" s="163"/>
      <c r="AD114" t="s">
        <v>144</v>
      </c>
      <c r="AE114" s="4">
        <f t="shared" si="0"/>
        <v>15</v>
      </c>
      <c r="AF114" s="4">
        <f t="shared" si="1"/>
        <v>9</v>
      </c>
      <c r="AG114" s="4">
        <f t="shared" si="2"/>
        <v>10</v>
      </c>
      <c r="AH114" s="4" t="str">
        <f t="shared" si="3"/>
        <v>Peter</v>
      </c>
      <c r="AI114" s="4" t="str">
        <f t="shared" si="4"/>
        <v>Jennings</v>
      </c>
    </row>
    <row r="115" spans="11:35" ht="15" customHeight="1" x14ac:dyDescent="0.25">
      <c r="K115" t="s">
        <v>145</v>
      </c>
      <c r="L115" s="163"/>
      <c r="M115" s="163"/>
      <c r="N115" s="163"/>
      <c r="O115" s="163"/>
      <c r="P115" s="163"/>
      <c r="AD115" t="s">
        <v>145</v>
      </c>
      <c r="AE115" s="4">
        <f t="shared" si="0"/>
        <v>11</v>
      </c>
      <c r="AF115" s="4">
        <f t="shared" si="1"/>
        <v>7</v>
      </c>
      <c r="AG115" s="4">
        <f t="shared" si="2"/>
        <v>8</v>
      </c>
      <c r="AH115" s="4" t="str">
        <f t="shared" si="3"/>
        <v>Ted</v>
      </c>
      <c r="AI115" s="4" t="str">
        <f t="shared" si="4"/>
        <v>Benson</v>
      </c>
    </row>
    <row r="116" spans="11:35" ht="15" customHeight="1" x14ac:dyDescent="0.25">
      <c r="K116" t="s">
        <v>146</v>
      </c>
      <c r="L116" s="163"/>
      <c r="M116" s="163"/>
      <c r="N116" s="163"/>
      <c r="O116" s="163"/>
      <c r="P116" s="163"/>
      <c r="AD116" t="s">
        <v>146</v>
      </c>
      <c r="AE116" s="4">
        <f t="shared" si="0"/>
        <v>13</v>
      </c>
      <c r="AF116" s="4">
        <f t="shared" si="1"/>
        <v>7</v>
      </c>
      <c r="AG116" s="4">
        <f t="shared" si="2"/>
        <v>8</v>
      </c>
      <c r="AH116" s="4" t="str">
        <f t="shared" si="3"/>
        <v>Jason</v>
      </c>
      <c r="AI116" s="4" t="str">
        <f t="shared" si="4"/>
        <v>Samson</v>
      </c>
    </row>
    <row r="129" spans="11:39" ht="15" customHeight="1" x14ac:dyDescent="0.25">
      <c r="K129" t="s">
        <v>147</v>
      </c>
      <c r="L129" s="6" t="s">
        <v>148</v>
      </c>
      <c r="M129" s="6" t="s">
        <v>149</v>
      </c>
      <c r="N129" s="6" t="s">
        <v>161</v>
      </c>
      <c r="O129" s="6" t="s">
        <v>162</v>
      </c>
      <c r="P129" s="6" t="s">
        <v>163</v>
      </c>
      <c r="Q129" t="s">
        <v>152</v>
      </c>
      <c r="R129" t="s">
        <v>164</v>
      </c>
      <c r="S129" t="s">
        <v>165</v>
      </c>
      <c r="T129" t="s">
        <v>166</v>
      </c>
      <c r="AD129" t="s">
        <v>147</v>
      </c>
      <c r="AE129" s="6" t="s">
        <v>148</v>
      </c>
      <c r="AF129" s="6" t="s">
        <v>149</v>
      </c>
      <c r="AG129" s="6" t="s">
        <v>161</v>
      </c>
      <c r="AH129" s="6" t="s">
        <v>162</v>
      </c>
      <c r="AI129" s="6" t="s">
        <v>163</v>
      </c>
      <c r="AJ129" t="s">
        <v>152</v>
      </c>
      <c r="AK129" t="s">
        <v>164</v>
      </c>
      <c r="AL129" t="s">
        <v>165</v>
      </c>
      <c r="AM129" t="s">
        <v>166</v>
      </c>
    </row>
    <row r="130" spans="11:39" ht="15" customHeight="1" x14ac:dyDescent="0.25">
      <c r="K130" t="s">
        <v>153</v>
      </c>
      <c r="L130" s="163"/>
      <c r="M130" s="163"/>
      <c r="N130" s="163"/>
      <c r="O130" s="163"/>
      <c r="P130" s="163"/>
      <c r="Q130" s="163"/>
      <c r="R130" s="163"/>
      <c r="S130" s="163"/>
      <c r="T130" s="163"/>
      <c r="AD130" t="s">
        <v>153</v>
      </c>
      <c r="AE130" s="4">
        <f t="shared" ref="AE130:AE139" si="5">LEN(AD130)</f>
        <v>13</v>
      </c>
      <c r="AF130" s="4">
        <f t="shared" ref="AF130:AF139" si="6">FIND(",",AD130,1)</f>
        <v>6</v>
      </c>
      <c r="AG130" s="4">
        <f t="shared" ref="AG130:AG139" si="7">AF130+1</f>
        <v>7</v>
      </c>
      <c r="AH130" s="4">
        <f t="shared" ref="AH130:AH139" si="8">FIND(".",AD130,1)</f>
        <v>13</v>
      </c>
      <c r="AI130" s="4">
        <f t="shared" ref="AI130:AI139" si="9">FIND(" ",AD130,AG130+1)</f>
        <v>11</v>
      </c>
      <c r="AJ130" s="4" t="str">
        <f>LEFT(AD130,AF130-1)</f>
        <v>Jones</v>
      </c>
      <c r="AK130" s="4" t="str">
        <f>IF(ISERROR(AH130),RIGHT(AD130,AE130-AG130),IF(AI130=AH130+1,RIGHT(AD130,AE130-AI130),MID(AD130,AG130+1,AI130-AG130-1)))</f>
        <v>Bob</v>
      </c>
      <c r="AL130" s="4" t="str">
        <f>IF(ISERROR(AH130),"",MID(AD130,AH130-1,1))</f>
        <v>E</v>
      </c>
      <c r="AM130" s="4" t="str">
        <f>IF(ISERROR(AH130),"",IF(AH130=AE130,"Yes","No"))</f>
        <v>Yes</v>
      </c>
    </row>
    <row r="131" spans="11:39" ht="15" customHeight="1" x14ac:dyDescent="0.25">
      <c r="K131" t="s">
        <v>154</v>
      </c>
      <c r="L131" s="163"/>
      <c r="M131" s="163"/>
      <c r="N131" s="163"/>
      <c r="O131" s="163"/>
      <c r="P131" s="163"/>
      <c r="Q131" s="163"/>
      <c r="R131" s="163"/>
      <c r="S131" s="163"/>
      <c r="T131" s="163"/>
      <c r="AD131" t="s">
        <v>154</v>
      </c>
      <c r="AE131" s="4">
        <f t="shared" si="5"/>
        <v>17</v>
      </c>
      <c r="AF131" s="4">
        <f t="shared" si="6"/>
        <v>6</v>
      </c>
      <c r="AG131" s="4">
        <f t="shared" si="7"/>
        <v>7</v>
      </c>
      <c r="AH131" s="4">
        <f t="shared" si="8"/>
        <v>9</v>
      </c>
      <c r="AI131" s="4">
        <f t="shared" si="9"/>
        <v>10</v>
      </c>
      <c r="AJ131" s="4" t="str">
        <f t="shared" ref="AJ131:AJ139" si="10">LEFT(AD131,AF131-1)</f>
        <v>Davis</v>
      </c>
      <c r="AK131" s="4" t="str">
        <f t="shared" ref="AK131:AK139" si="11">IF(ISERROR(AH131),RIGHT(AD131,AE131-AG131),IF(AI131=AH131+1,RIGHT(AD131,AE131-AI131),MID(AD131,AG131+1,AI131-AG131-1)))</f>
        <v>Stephen</v>
      </c>
      <c r="AL131" s="4" t="str">
        <f t="shared" ref="AL131:AL139" si="12">IF(ISERROR(AH131),"",MID(AD131,AH131-1,1))</f>
        <v>F</v>
      </c>
      <c r="AM131" s="4" t="str">
        <f t="shared" ref="AM131:AM139" si="13">IF(ISERROR(AH131),"",IF(AH131=AE131,"Yes","No"))</f>
        <v>No</v>
      </c>
    </row>
    <row r="132" spans="11:39" ht="15" customHeight="1" x14ac:dyDescent="0.25">
      <c r="K132" t="s">
        <v>139</v>
      </c>
      <c r="L132" s="163"/>
      <c r="M132" s="163"/>
      <c r="N132" s="163"/>
      <c r="O132" s="163"/>
      <c r="P132" s="163"/>
      <c r="Q132" s="163"/>
      <c r="R132" s="163"/>
      <c r="S132" s="163"/>
      <c r="T132" s="163"/>
      <c r="AD132" t="s">
        <v>139</v>
      </c>
      <c r="AE132" s="4">
        <f t="shared" si="5"/>
        <v>14</v>
      </c>
      <c r="AF132" s="4">
        <f t="shared" si="6"/>
        <v>9</v>
      </c>
      <c r="AG132" s="4">
        <f t="shared" si="7"/>
        <v>10</v>
      </c>
      <c r="AH132" s="4" t="e">
        <f t="shared" si="8"/>
        <v>#VALUE!</v>
      </c>
      <c r="AI132" s="4" t="e">
        <f t="shared" si="9"/>
        <v>#VALUE!</v>
      </c>
      <c r="AJ132" s="4" t="str">
        <f t="shared" si="10"/>
        <v>Thompson</v>
      </c>
      <c r="AK132" s="4" t="str">
        <f t="shared" si="11"/>
        <v>Andy</v>
      </c>
      <c r="AL132" s="4" t="str">
        <f t="shared" si="12"/>
        <v/>
      </c>
      <c r="AM132" s="4" t="str">
        <f t="shared" si="13"/>
        <v/>
      </c>
    </row>
    <row r="133" spans="11:39" ht="15" customHeight="1" x14ac:dyDescent="0.25">
      <c r="K133" t="s">
        <v>155</v>
      </c>
      <c r="L133" s="163"/>
      <c r="M133" s="163"/>
      <c r="N133" s="163"/>
      <c r="O133" s="163"/>
      <c r="P133" s="163"/>
      <c r="Q133" s="163"/>
      <c r="R133" s="163"/>
      <c r="S133" s="163"/>
      <c r="T133" s="163"/>
      <c r="AD133" t="s">
        <v>155</v>
      </c>
      <c r="AE133" s="4">
        <f t="shared" si="5"/>
        <v>15</v>
      </c>
      <c r="AF133" s="4">
        <f t="shared" si="6"/>
        <v>7</v>
      </c>
      <c r="AG133" s="4">
        <f t="shared" si="7"/>
        <v>8</v>
      </c>
      <c r="AH133" s="4">
        <f t="shared" si="8"/>
        <v>15</v>
      </c>
      <c r="AI133" s="4">
        <f t="shared" si="9"/>
        <v>13</v>
      </c>
      <c r="AJ133" s="4" t="str">
        <f t="shared" si="10"/>
        <v>Wilson</v>
      </c>
      <c r="AK133" s="4" t="str">
        <f t="shared" si="11"/>
        <v>John</v>
      </c>
      <c r="AL133" s="4" t="str">
        <f t="shared" si="12"/>
        <v>B</v>
      </c>
      <c r="AM133" s="4" t="str">
        <f t="shared" si="13"/>
        <v>Yes</v>
      </c>
    </row>
    <row r="134" spans="11:39" ht="15" customHeight="1" x14ac:dyDescent="0.25">
      <c r="K134" t="s">
        <v>156</v>
      </c>
      <c r="L134" s="163"/>
      <c r="M134" s="163"/>
      <c r="N134" s="163"/>
      <c r="O134" s="163"/>
      <c r="P134" s="163"/>
      <c r="Q134" s="163"/>
      <c r="R134" s="163"/>
      <c r="S134" s="163"/>
      <c r="T134" s="163"/>
      <c r="AD134" t="s">
        <v>156</v>
      </c>
      <c r="AE134" s="4">
        <f t="shared" si="5"/>
        <v>20</v>
      </c>
      <c r="AF134" s="4">
        <f t="shared" si="6"/>
        <v>11</v>
      </c>
      <c r="AG134" s="4">
        <f t="shared" si="7"/>
        <v>12</v>
      </c>
      <c r="AH134" s="4">
        <f t="shared" si="8"/>
        <v>20</v>
      </c>
      <c r="AI134" s="4">
        <f t="shared" si="9"/>
        <v>18</v>
      </c>
      <c r="AJ134" s="4" t="str">
        <f t="shared" si="10"/>
        <v>Fredericks</v>
      </c>
      <c r="AK134" s="4" t="str">
        <f t="shared" si="11"/>
        <v>Kathy</v>
      </c>
      <c r="AL134" s="4" t="str">
        <f t="shared" si="12"/>
        <v>C</v>
      </c>
      <c r="AM134" s="4" t="str">
        <f t="shared" si="13"/>
        <v>Yes</v>
      </c>
    </row>
    <row r="135" spans="11:39" ht="15" customHeight="1" x14ac:dyDescent="0.25">
      <c r="K135" t="s">
        <v>157</v>
      </c>
      <c r="L135" s="163"/>
      <c r="M135" s="163"/>
      <c r="N135" s="163"/>
      <c r="O135" s="163"/>
      <c r="P135" s="163"/>
      <c r="Q135" s="163"/>
      <c r="R135" s="163"/>
      <c r="S135" s="163"/>
      <c r="T135" s="163"/>
      <c r="AD135" t="s">
        <v>157</v>
      </c>
      <c r="AE135" s="4">
        <f t="shared" si="5"/>
        <v>18</v>
      </c>
      <c r="AF135" s="4">
        <f t="shared" si="6"/>
        <v>9</v>
      </c>
      <c r="AG135" s="4">
        <f t="shared" si="7"/>
        <v>10</v>
      </c>
      <c r="AH135" s="4">
        <f t="shared" si="8"/>
        <v>18</v>
      </c>
      <c r="AI135" s="4">
        <f t="shared" si="9"/>
        <v>16</v>
      </c>
      <c r="AJ135" s="4" t="str">
        <f t="shared" si="10"/>
        <v>Williams</v>
      </c>
      <c r="AK135" s="4" t="str">
        <f t="shared" si="11"/>
        <v>Karen</v>
      </c>
      <c r="AL135" s="4" t="str">
        <f t="shared" si="12"/>
        <v>R</v>
      </c>
      <c r="AM135" s="4" t="str">
        <f t="shared" si="13"/>
        <v>Yes</v>
      </c>
    </row>
    <row r="136" spans="11:39" ht="15" customHeight="1" x14ac:dyDescent="0.25">
      <c r="K136" t="s">
        <v>158</v>
      </c>
      <c r="L136" s="163"/>
      <c r="M136" s="163"/>
      <c r="N136" s="163"/>
      <c r="O136" s="163"/>
      <c r="P136" s="163"/>
      <c r="Q136" s="163"/>
      <c r="R136" s="163"/>
      <c r="S136" s="163"/>
      <c r="T136" s="163"/>
      <c r="AD136" t="s">
        <v>158</v>
      </c>
      <c r="AE136" s="4">
        <f t="shared" si="5"/>
        <v>13</v>
      </c>
      <c r="AF136" s="4">
        <f t="shared" si="6"/>
        <v>6</v>
      </c>
      <c r="AG136" s="4">
        <f t="shared" si="7"/>
        <v>7</v>
      </c>
      <c r="AH136" s="4">
        <f t="shared" si="8"/>
        <v>9</v>
      </c>
      <c r="AI136" s="4">
        <f t="shared" si="9"/>
        <v>10</v>
      </c>
      <c r="AJ136" s="4" t="str">
        <f t="shared" si="10"/>
        <v>Smith</v>
      </c>
      <c r="AK136" s="4" t="str">
        <f t="shared" si="11"/>
        <v>Tom</v>
      </c>
      <c r="AL136" s="4" t="str">
        <f t="shared" si="12"/>
        <v>J</v>
      </c>
      <c r="AM136" s="4" t="str">
        <f t="shared" si="13"/>
        <v>No</v>
      </c>
    </row>
    <row r="137" spans="11:39" ht="15" customHeight="1" x14ac:dyDescent="0.25">
      <c r="K137" t="s">
        <v>144</v>
      </c>
      <c r="L137" s="163"/>
      <c r="M137" s="163"/>
      <c r="N137" s="163"/>
      <c r="O137" s="163"/>
      <c r="P137" s="163"/>
      <c r="Q137" s="163"/>
      <c r="R137" s="163"/>
      <c r="S137" s="163"/>
      <c r="T137" s="163"/>
      <c r="AD137" t="s">
        <v>144</v>
      </c>
      <c r="AE137" s="4">
        <f t="shared" si="5"/>
        <v>15</v>
      </c>
      <c r="AF137" s="4">
        <f t="shared" si="6"/>
        <v>9</v>
      </c>
      <c r="AG137" s="4">
        <f t="shared" si="7"/>
        <v>10</v>
      </c>
      <c r="AH137" s="4" t="e">
        <f t="shared" si="8"/>
        <v>#VALUE!</v>
      </c>
      <c r="AI137" s="4" t="e">
        <f t="shared" si="9"/>
        <v>#VALUE!</v>
      </c>
      <c r="AJ137" s="4" t="str">
        <f t="shared" si="10"/>
        <v>Jennings</v>
      </c>
      <c r="AK137" s="4" t="str">
        <f t="shared" si="11"/>
        <v>Peter</v>
      </c>
      <c r="AL137" s="4" t="str">
        <f t="shared" si="12"/>
        <v/>
      </c>
      <c r="AM137" s="4" t="str">
        <f t="shared" si="13"/>
        <v/>
      </c>
    </row>
    <row r="138" spans="11:39" ht="15" customHeight="1" x14ac:dyDescent="0.25">
      <c r="K138" t="s">
        <v>159</v>
      </c>
      <c r="L138" s="163"/>
      <c r="M138" s="163"/>
      <c r="N138" s="163"/>
      <c r="O138" s="163"/>
      <c r="P138" s="163"/>
      <c r="Q138" s="163"/>
      <c r="R138" s="163"/>
      <c r="S138" s="163"/>
      <c r="T138" s="163"/>
      <c r="AD138" t="s">
        <v>159</v>
      </c>
      <c r="AE138" s="4">
        <f t="shared" si="5"/>
        <v>14</v>
      </c>
      <c r="AF138" s="4">
        <f t="shared" si="6"/>
        <v>7</v>
      </c>
      <c r="AG138" s="4">
        <f t="shared" si="7"/>
        <v>8</v>
      </c>
      <c r="AH138" s="4">
        <f t="shared" si="8"/>
        <v>14</v>
      </c>
      <c r="AI138" s="4">
        <f t="shared" si="9"/>
        <v>12</v>
      </c>
      <c r="AJ138" s="4" t="str">
        <f t="shared" si="10"/>
        <v>Benson</v>
      </c>
      <c r="AK138" s="4" t="str">
        <f t="shared" si="11"/>
        <v>Ted</v>
      </c>
      <c r="AL138" s="4" t="str">
        <f t="shared" si="12"/>
        <v>C</v>
      </c>
      <c r="AM138" s="4" t="str">
        <f t="shared" si="13"/>
        <v>Yes</v>
      </c>
    </row>
    <row r="139" spans="11:39" ht="15" customHeight="1" x14ac:dyDescent="0.25">
      <c r="K139" t="s">
        <v>160</v>
      </c>
      <c r="L139" s="163"/>
      <c r="M139" s="163"/>
      <c r="N139" s="163"/>
      <c r="O139" s="163"/>
      <c r="P139" s="163"/>
      <c r="Q139" s="163"/>
      <c r="R139" s="163"/>
      <c r="S139" s="163"/>
      <c r="T139" s="163"/>
      <c r="AD139" t="s">
        <v>160</v>
      </c>
      <c r="AE139" s="4">
        <f t="shared" si="5"/>
        <v>16</v>
      </c>
      <c r="AF139" s="4">
        <f t="shared" si="6"/>
        <v>7</v>
      </c>
      <c r="AG139" s="4">
        <f t="shared" si="7"/>
        <v>8</v>
      </c>
      <c r="AH139" s="4">
        <f t="shared" si="8"/>
        <v>16</v>
      </c>
      <c r="AI139" s="4">
        <f t="shared" si="9"/>
        <v>14</v>
      </c>
      <c r="AJ139" s="4" t="str">
        <f t="shared" si="10"/>
        <v>Samson</v>
      </c>
      <c r="AK139" s="4" t="str">
        <f t="shared" si="11"/>
        <v>Jason</v>
      </c>
      <c r="AL139" s="4" t="str">
        <f t="shared" si="12"/>
        <v>A</v>
      </c>
      <c r="AM139" s="4" t="str">
        <f t="shared" si="13"/>
        <v>Yes</v>
      </c>
    </row>
  </sheetData>
  <hyperlinks>
    <hyperlink ref="I1" location="'List of Topics'!A1" display="Return to List of Topics sheet"/>
  </hyperlinks>
  <pageMargins left="0.7" right="0.7"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R58"/>
  <sheetViews>
    <sheetView showGridLines="0" zoomScaleNormal="100" workbookViewId="0">
      <selection activeCell="I1" sqref="I1"/>
    </sheetView>
  </sheetViews>
  <sheetFormatPr defaultColWidth="8.85546875" defaultRowHeight="15" customHeight="1" x14ac:dyDescent="0.25"/>
  <cols>
    <col min="1" max="1" width="3.5703125" customWidth="1"/>
    <col min="11" max="11" width="19.28515625" bestFit="1" customWidth="1"/>
    <col min="12" max="12" width="10.140625" customWidth="1"/>
    <col min="13" max="13" width="7.28515625" customWidth="1"/>
    <col min="14" max="14" width="10.5703125" customWidth="1"/>
    <col min="15" max="15" width="15.7109375" bestFit="1" customWidth="1"/>
    <col min="16" max="16" width="18.5703125" bestFit="1" customWidth="1"/>
    <col min="18" max="18" width="15.42578125" customWidth="1"/>
  </cols>
  <sheetData>
    <row r="1" spans="1:18" ht="15" customHeight="1" x14ac:dyDescent="0.25">
      <c r="A1" s="74" t="str">
        <f ca="1">"© S. Christian Albright, 2011-" &amp; YEAR(TODAY()) &amp; ", All Rights Reserved"</f>
        <v>© S. Christian Albright, 2011-2017, All Rights Reserved</v>
      </c>
      <c r="I1" s="1" t="s">
        <v>506</v>
      </c>
    </row>
    <row r="3" spans="1:18" ht="15" customHeight="1" x14ac:dyDescent="0.25">
      <c r="K3" s="32" t="s">
        <v>516</v>
      </c>
    </row>
    <row r="4" spans="1:18" ht="15" customHeight="1" x14ac:dyDescent="0.25">
      <c r="K4" t="s">
        <v>517</v>
      </c>
      <c r="L4" s="4" t="s">
        <v>518</v>
      </c>
      <c r="M4" s="4" t="s">
        <v>519</v>
      </c>
      <c r="N4" s="4" t="s">
        <v>520</v>
      </c>
      <c r="O4" s="4" t="s">
        <v>521</v>
      </c>
      <c r="P4" s="4" t="s">
        <v>522</v>
      </c>
      <c r="Q4" s="4" t="s">
        <v>523</v>
      </c>
      <c r="R4" s="4" t="s">
        <v>524</v>
      </c>
    </row>
    <row r="6" spans="1:18" ht="15" customHeight="1" x14ac:dyDescent="0.25">
      <c r="K6" s="32" t="s">
        <v>525</v>
      </c>
      <c r="L6" s="39"/>
      <c r="M6" s="33"/>
      <c r="N6" s="33"/>
      <c r="P6" s="49"/>
      <c r="Q6" s="49"/>
    </row>
    <row r="7" spans="1:18" ht="15" customHeight="1" x14ac:dyDescent="0.25">
      <c r="K7" t="s">
        <v>153</v>
      </c>
      <c r="L7" s="97" t="s">
        <v>33</v>
      </c>
      <c r="M7" s="98"/>
      <c r="N7" s="98"/>
      <c r="O7" s="4"/>
      <c r="P7" s="4"/>
      <c r="Q7" s="4"/>
      <c r="R7" s="4"/>
    </row>
    <row r="8" spans="1:18" ht="15" customHeight="1" x14ac:dyDescent="0.25">
      <c r="K8" t="s">
        <v>526</v>
      </c>
      <c r="L8" s="97"/>
      <c r="M8" s="98"/>
      <c r="N8" s="98"/>
      <c r="O8" s="4"/>
      <c r="P8" s="4"/>
      <c r="Q8" s="4"/>
      <c r="R8" s="4"/>
    </row>
    <row r="9" spans="1:18" ht="15" customHeight="1" x14ac:dyDescent="0.25">
      <c r="K9" t="s">
        <v>527</v>
      </c>
      <c r="L9" s="97"/>
      <c r="M9" s="98"/>
      <c r="N9" s="98"/>
      <c r="O9" s="4"/>
      <c r="P9" s="4"/>
      <c r="Q9" s="4"/>
      <c r="R9" s="4"/>
    </row>
    <row r="10" spans="1:18" ht="15" customHeight="1" x14ac:dyDescent="0.25">
      <c r="K10" t="s">
        <v>528</v>
      </c>
      <c r="L10" s="97"/>
      <c r="M10" s="98"/>
      <c r="N10" s="98"/>
      <c r="O10" s="4"/>
      <c r="P10" s="4"/>
      <c r="Q10" s="4"/>
      <c r="R10" s="4"/>
    </row>
    <row r="11" spans="1:18" ht="15" customHeight="1" x14ac:dyDescent="0.25">
      <c r="K11" t="s">
        <v>529</v>
      </c>
      <c r="L11" s="97"/>
      <c r="M11" s="98"/>
      <c r="N11" s="98"/>
      <c r="O11" s="4"/>
      <c r="P11" s="4"/>
      <c r="Q11" s="4"/>
      <c r="R11" s="4"/>
    </row>
    <row r="12" spans="1:18" ht="15" customHeight="1" x14ac:dyDescent="0.25">
      <c r="K12" t="s">
        <v>530</v>
      </c>
      <c r="L12" s="97"/>
      <c r="M12" s="98"/>
      <c r="N12" s="98"/>
      <c r="O12" s="4"/>
      <c r="P12" s="4"/>
      <c r="Q12" s="4"/>
      <c r="R12" s="4"/>
    </row>
    <row r="13" spans="1:18" ht="15" customHeight="1" x14ac:dyDescent="0.25">
      <c r="K13" t="s">
        <v>531</v>
      </c>
      <c r="L13" s="97"/>
      <c r="M13" s="98"/>
      <c r="N13" s="98"/>
      <c r="O13" s="4"/>
      <c r="P13" s="4"/>
      <c r="Q13" s="4"/>
      <c r="R13" s="4"/>
    </row>
    <row r="14" spans="1:18" ht="15" customHeight="1" x14ac:dyDescent="0.25">
      <c r="K14" t="s">
        <v>532</v>
      </c>
      <c r="L14" s="97"/>
      <c r="M14" s="98"/>
      <c r="N14" s="98"/>
      <c r="O14" s="4"/>
      <c r="P14" s="4"/>
      <c r="Q14" s="4"/>
      <c r="R14" s="4"/>
    </row>
    <row r="15" spans="1:18" ht="15" customHeight="1" x14ac:dyDescent="0.25">
      <c r="K15" t="s">
        <v>533</v>
      </c>
      <c r="L15" s="97"/>
      <c r="M15" s="98"/>
      <c r="N15" s="98"/>
      <c r="O15" s="4"/>
      <c r="P15" s="4"/>
      <c r="Q15" s="4"/>
      <c r="R15" s="4"/>
    </row>
    <row r="16" spans="1:18" ht="15" customHeight="1" x14ac:dyDescent="0.25">
      <c r="K16" t="s">
        <v>534</v>
      </c>
      <c r="L16" s="97"/>
      <c r="M16" s="98"/>
      <c r="N16" s="98"/>
      <c r="O16" s="4"/>
      <c r="P16" s="4"/>
      <c r="Q16" s="4"/>
      <c r="R16" s="4"/>
    </row>
    <row r="18" spans="3:18" ht="15" customHeight="1" x14ac:dyDescent="0.25">
      <c r="K18" s="32" t="s">
        <v>535</v>
      </c>
      <c r="O18" s="32" t="s">
        <v>536</v>
      </c>
    </row>
    <row r="19" spans="3:18" ht="15" customHeight="1" x14ac:dyDescent="0.25">
      <c r="K19" s="91">
        <v>123.78</v>
      </c>
      <c r="L19" s="4">
        <v>123</v>
      </c>
      <c r="M19" s="4">
        <v>78</v>
      </c>
      <c r="O19" s="24">
        <v>41326</v>
      </c>
      <c r="P19" s="4">
        <v>2013</v>
      </c>
      <c r="Q19" s="4">
        <v>2</v>
      </c>
      <c r="R19" s="4">
        <v>21</v>
      </c>
    </row>
    <row r="21" spans="3:18" ht="15" customHeight="1" x14ac:dyDescent="0.25">
      <c r="K21" s="32" t="s">
        <v>537</v>
      </c>
      <c r="M21" s="49"/>
      <c r="O21" s="32" t="s">
        <v>538</v>
      </c>
    </row>
    <row r="22" spans="3:18" ht="15" customHeight="1" x14ac:dyDescent="0.25">
      <c r="K22" s="82">
        <v>126.9</v>
      </c>
      <c r="L22" s="4"/>
      <c r="M22" s="4"/>
      <c r="O22" s="24">
        <v>40911</v>
      </c>
      <c r="P22" s="4"/>
      <c r="Q22" s="4"/>
      <c r="R22" s="4"/>
    </row>
    <row r="23" spans="3:18" ht="15" customHeight="1" x14ac:dyDescent="0.25">
      <c r="K23" s="91">
        <v>321.45</v>
      </c>
      <c r="L23" s="4"/>
      <c r="M23" s="4"/>
      <c r="O23" s="24">
        <v>36611</v>
      </c>
      <c r="P23" s="4"/>
      <c r="Q23" s="4"/>
      <c r="R23" s="4"/>
    </row>
    <row r="24" spans="3:18" ht="15" customHeight="1" x14ac:dyDescent="0.25">
      <c r="K24" s="91">
        <v>860.22</v>
      </c>
      <c r="L24" s="4"/>
      <c r="M24" s="4"/>
      <c r="O24" s="24">
        <v>36287</v>
      </c>
      <c r="P24" s="4"/>
      <c r="Q24" s="4"/>
      <c r="R24" s="4"/>
    </row>
    <row r="25" spans="3:18" ht="15" customHeight="1" x14ac:dyDescent="0.25">
      <c r="K25" s="91">
        <v>98.14</v>
      </c>
      <c r="L25" s="4"/>
      <c r="M25" s="4"/>
      <c r="O25" s="24">
        <v>39542</v>
      </c>
      <c r="P25" s="4"/>
      <c r="Q25" s="4"/>
      <c r="R25" s="4"/>
    </row>
    <row r="26" spans="3:18" ht="15" customHeight="1" x14ac:dyDescent="0.25">
      <c r="K26" s="91">
        <v>113.67</v>
      </c>
      <c r="L26" s="4"/>
      <c r="M26" s="4"/>
      <c r="O26" s="24">
        <v>27928</v>
      </c>
      <c r="P26" s="4"/>
      <c r="Q26" s="4"/>
      <c r="R26" s="4"/>
    </row>
    <row r="27" spans="3:18" ht="15" customHeight="1" x14ac:dyDescent="0.25">
      <c r="K27" s="91">
        <v>85.62</v>
      </c>
      <c r="L27" s="4"/>
      <c r="M27" s="4"/>
      <c r="O27" s="24">
        <v>36614</v>
      </c>
      <c r="P27" s="4"/>
      <c r="Q27" s="4"/>
      <c r="R27" s="4"/>
    </row>
    <row r="28" spans="3:18" ht="15" customHeight="1" x14ac:dyDescent="0.25">
      <c r="K28" s="91">
        <v>256.48</v>
      </c>
      <c r="L28" s="4"/>
      <c r="M28" s="4"/>
      <c r="O28" s="24">
        <v>41998</v>
      </c>
      <c r="P28" s="4"/>
      <c r="Q28" s="4"/>
      <c r="R28" s="4"/>
    </row>
    <row r="29" spans="3:18" ht="15" customHeight="1" x14ac:dyDescent="0.25">
      <c r="C29" s="49"/>
      <c r="K29" s="2"/>
    </row>
    <row r="58" spans="2:2" ht="15" customHeight="1" x14ac:dyDescent="0.25">
      <c r="B58" s="32"/>
    </row>
  </sheetData>
  <hyperlinks>
    <hyperlink ref="I1" location="'List of Topics'!A1" display="Return to List of Topics sheet"/>
  </hyperlinks>
  <pageMargins left="0.7" right="0.7" top="0.75" bottom="0.75" header="0.3" footer="0.3"/>
  <pageSetup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49"/>
  <sheetViews>
    <sheetView showGridLines="0" showRowColHeaders="0" workbookViewId="0">
      <selection activeCell="I1" sqref="I1"/>
    </sheetView>
  </sheetViews>
  <sheetFormatPr defaultRowHeight="15" customHeight="1" x14ac:dyDescent="0.25"/>
  <cols>
    <col min="1" max="1" width="3.5703125" customWidth="1"/>
    <col min="11" max="11" width="9.140625" customWidth="1"/>
    <col min="12" max="12" width="9.42578125" customWidth="1"/>
    <col min="15" max="16" width="15.140625" bestFit="1"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K3" s="32" t="s">
        <v>726</v>
      </c>
      <c r="O3" s="32" t="s">
        <v>727</v>
      </c>
    </row>
    <row r="4" spans="1:15" ht="15" customHeight="1" x14ac:dyDescent="0.25">
      <c r="O4" s="169">
        <v>38060.5625</v>
      </c>
    </row>
    <row r="5" spans="1:15" ht="15" customHeight="1" x14ac:dyDescent="0.25">
      <c r="O5" s="170">
        <v>731</v>
      </c>
    </row>
    <row r="6" spans="1:15" ht="15" customHeight="1" x14ac:dyDescent="0.25">
      <c r="O6" s="171">
        <v>0.15972222222222224</v>
      </c>
    </row>
    <row r="7" spans="1:15" ht="15" customHeight="1" x14ac:dyDescent="0.25">
      <c r="O7" s="172">
        <v>0.5</v>
      </c>
    </row>
    <row r="8" spans="1:15" ht="15" customHeight="1" x14ac:dyDescent="0.25">
      <c r="O8" s="173">
        <v>35124</v>
      </c>
    </row>
    <row r="9" spans="1:15" ht="15" customHeight="1" x14ac:dyDescent="0.25">
      <c r="O9" s="174">
        <v>17069.614583333332</v>
      </c>
    </row>
    <row r="29" spans="3:3" ht="15" customHeight="1" x14ac:dyDescent="0.25">
      <c r="C29" s="49"/>
    </row>
    <row r="49" spans="2:2" ht="15" customHeight="1" x14ac:dyDescent="0.25">
      <c r="B49" s="32"/>
    </row>
  </sheetData>
  <hyperlinks>
    <hyperlink ref="I1" location="'List of Topics'!A1" display="Return to List of Topics sheet"/>
  </hyperlinks>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5"/>
  <dimension ref="A1:AF8"/>
  <sheetViews>
    <sheetView showGridLines="0" showRowColHeaders="0" workbookViewId="0">
      <selection activeCell="I1" sqref="I1"/>
    </sheetView>
  </sheetViews>
  <sheetFormatPr defaultRowHeight="15" customHeight="1" x14ac:dyDescent="0.25"/>
  <cols>
    <col min="1" max="1" width="3.5703125" customWidth="1"/>
    <col min="3" max="3" width="9.5703125" customWidth="1"/>
    <col min="11" max="11" width="12.28515625" customWidth="1"/>
    <col min="12" max="12" width="13" customWidth="1"/>
    <col min="16" max="17" width="9.140625" customWidth="1"/>
    <col min="18" max="18" width="13.85546875" bestFit="1" customWidth="1"/>
    <col min="19" max="23" width="9.140625" customWidth="1"/>
    <col min="31" max="31" width="12.28515625" customWidth="1"/>
    <col min="32" max="32" width="13.85546875" customWidth="1"/>
  </cols>
  <sheetData>
    <row r="1" spans="1:32" ht="15" customHeight="1" x14ac:dyDescent="0.25">
      <c r="A1" s="74" t="str">
        <f ca="1">"© S. Christian Albright, 2011-" &amp; YEAR(TODAY()) &amp; ", All Rights Reserved"</f>
        <v>© S. Christian Albright, 2011-2017, All Rights Reserved</v>
      </c>
      <c r="I1" s="1" t="s">
        <v>506</v>
      </c>
    </row>
    <row r="4" spans="1:32" ht="15" customHeight="1" x14ac:dyDescent="0.25">
      <c r="R4" s="177"/>
    </row>
    <row r="7" spans="1:32" ht="15" customHeight="1" x14ac:dyDescent="0.25">
      <c r="K7" t="s">
        <v>167</v>
      </c>
      <c r="L7" s="104"/>
      <c r="AE7" t="s">
        <v>167</v>
      </c>
      <c r="AF7" s="176">
        <f ca="1">TODAY()</f>
        <v>42840</v>
      </c>
    </row>
    <row r="8" spans="1:32" ht="15" customHeight="1" x14ac:dyDescent="0.25">
      <c r="K8" t="s">
        <v>168</v>
      </c>
      <c r="L8" s="104"/>
      <c r="AE8" t="s">
        <v>168</v>
      </c>
      <c r="AF8" s="175">
        <f ca="1">NOW()</f>
        <v>42840.881371527779</v>
      </c>
    </row>
  </sheetData>
  <hyperlinks>
    <hyperlink ref="I1" location="'List of Topics'!A1" display="Return to List of Topics sheet"/>
  </hyperlink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6"/>
  <dimension ref="A1:AJ9"/>
  <sheetViews>
    <sheetView showGridLines="0" showRowColHeaders="0" workbookViewId="0">
      <selection activeCell="I1" sqref="I1"/>
    </sheetView>
  </sheetViews>
  <sheetFormatPr defaultRowHeight="15" customHeight="1" x14ac:dyDescent="0.25"/>
  <cols>
    <col min="1" max="1" width="3.5703125" customWidth="1"/>
    <col min="11" max="11" width="10.7109375" style="18" customWidth="1"/>
    <col min="12" max="14" width="9.140625" style="18" customWidth="1"/>
    <col min="15" max="15" width="11.42578125" style="18" bestFit="1" customWidth="1"/>
    <col min="16" max="16" width="14.85546875" style="18" customWidth="1"/>
    <col min="17" max="17" width="11.42578125" bestFit="1" customWidth="1"/>
    <col min="19" max="22" width="9.140625" customWidth="1"/>
    <col min="30" max="30" width="10.7109375" customWidth="1"/>
    <col min="32" max="33" width="9.140625" customWidth="1"/>
    <col min="34" max="34" width="9.28515625" bestFit="1" customWidth="1"/>
    <col min="35" max="35" width="12.28515625" bestFit="1" customWidth="1"/>
    <col min="36" max="36" width="9.7109375" bestFit="1" customWidth="1"/>
  </cols>
  <sheetData>
    <row r="1" spans="1:36" ht="15" customHeight="1" x14ac:dyDescent="0.25">
      <c r="A1" s="74" t="str">
        <f ca="1">"© S. Christian Albright, 2011-" &amp; YEAR(TODAY()) &amp; ", All Rights Reserved"</f>
        <v>© S. Christian Albright, 2011-2017, All Rights Reserved</v>
      </c>
      <c r="I1" s="1" t="s">
        <v>506</v>
      </c>
    </row>
    <row r="2" spans="1:36" ht="15" customHeight="1" x14ac:dyDescent="0.25">
      <c r="B2" s="1"/>
    </row>
    <row r="3" spans="1:36" ht="15" customHeight="1" x14ac:dyDescent="0.25">
      <c r="K3" s="18" t="s">
        <v>169</v>
      </c>
      <c r="L3" s="18" t="s">
        <v>170</v>
      </c>
      <c r="M3" s="18" t="s">
        <v>10</v>
      </c>
      <c r="N3" s="18" t="s">
        <v>19</v>
      </c>
      <c r="O3" s="18" t="s">
        <v>729</v>
      </c>
      <c r="P3" s="18" t="s">
        <v>171</v>
      </c>
      <c r="Q3" s="18" t="s">
        <v>728</v>
      </c>
      <c r="AD3" s="18" t="s">
        <v>169</v>
      </c>
      <c r="AE3" s="18" t="s">
        <v>170</v>
      </c>
      <c r="AF3" s="18" t="s">
        <v>10</v>
      </c>
      <c r="AG3" s="18" t="s">
        <v>19</v>
      </c>
      <c r="AH3" s="18" t="s">
        <v>729</v>
      </c>
      <c r="AI3" s="18" t="s">
        <v>171</v>
      </c>
      <c r="AJ3" s="18" t="s">
        <v>728</v>
      </c>
    </row>
    <row r="4" spans="1:36" ht="15" customHeight="1" x14ac:dyDescent="0.25">
      <c r="K4" s="180">
        <v>37145</v>
      </c>
      <c r="L4" s="182"/>
      <c r="M4" s="166"/>
      <c r="N4" s="166"/>
      <c r="O4" s="166"/>
      <c r="P4" s="181"/>
      <c r="Q4" s="181"/>
      <c r="AD4" s="180">
        <v>37145</v>
      </c>
      <c r="AE4" s="183">
        <f t="shared" ref="AE4:AE9" si="0">YEAR(AD4)</f>
        <v>2001</v>
      </c>
      <c r="AF4" s="167">
        <f t="shared" ref="AF4:AF9" si="1">MONTH(AD4)</f>
        <v>9</v>
      </c>
      <c r="AG4" s="167">
        <f t="shared" ref="AG4:AG9" si="2">DAY(AD4)</f>
        <v>11</v>
      </c>
      <c r="AH4" s="167">
        <f t="shared" ref="AH4:AH9" si="3">WEEKDAY(AD4)</f>
        <v>3</v>
      </c>
      <c r="AI4" s="179">
        <f t="shared" ref="AI4:AI9" si="4">AD4</f>
        <v>37145</v>
      </c>
      <c r="AJ4" s="178">
        <f t="shared" ref="AJ4:AJ9" si="5">AD4</f>
        <v>37145</v>
      </c>
    </row>
    <row r="5" spans="1:36" ht="15" customHeight="1" x14ac:dyDescent="0.25">
      <c r="K5" s="180">
        <v>31440</v>
      </c>
      <c r="L5" s="182"/>
      <c r="M5" s="166"/>
      <c r="N5" s="166"/>
      <c r="O5" s="166"/>
      <c r="P5" s="181"/>
      <c r="Q5" s="181"/>
      <c r="AD5" s="180">
        <v>31440</v>
      </c>
      <c r="AE5" s="183">
        <f t="shared" si="0"/>
        <v>1986</v>
      </c>
      <c r="AF5" s="167">
        <f t="shared" si="1"/>
        <v>1</v>
      </c>
      <c r="AG5" s="167">
        <f t="shared" si="2"/>
        <v>28</v>
      </c>
      <c r="AH5" s="167">
        <f t="shared" si="3"/>
        <v>3</v>
      </c>
      <c r="AI5" s="179">
        <f t="shared" si="4"/>
        <v>31440</v>
      </c>
      <c r="AJ5" s="178">
        <f t="shared" si="5"/>
        <v>31440</v>
      </c>
    </row>
    <row r="6" spans="1:36" ht="15" customHeight="1" x14ac:dyDescent="0.25">
      <c r="K6" s="180">
        <v>23337</v>
      </c>
      <c r="L6" s="182"/>
      <c r="M6" s="166"/>
      <c r="N6" s="166"/>
      <c r="O6" s="166"/>
      <c r="P6" s="181"/>
      <c r="Q6" s="181"/>
      <c r="AD6" s="180">
        <v>23337</v>
      </c>
      <c r="AE6" s="183">
        <f t="shared" si="0"/>
        <v>1963</v>
      </c>
      <c r="AF6" s="167">
        <f t="shared" si="1"/>
        <v>11</v>
      </c>
      <c r="AG6" s="167">
        <f t="shared" si="2"/>
        <v>22</v>
      </c>
      <c r="AH6" s="167">
        <f t="shared" si="3"/>
        <v>6</v>
      </c>
      <c r="AI6" s="179">
        <f t="shared" si="4"/>
        <v>23337</v>
      </c>
      <c r="AJ6" s="178">
        <f t="shared" si="5"/>
        <v>23337</v>
      </c>
    </row>
    <row r="7" spans="1:36" ht="15" customHeight="1" x14ac:dyDescent="0.25">
      <c r="K7" s="180">
        <v>16655</v>
      </c>
      <c r="L7" s="182"/>
      <c r="M7" s="166"/>
      <c r="N7" s="166"/>
      <c r="O7" s="166"/>
      <c r="P7" s="181"/>
      <c r="Q7" s="181"/>
      <c r="AD7" s="180">
        <v>16655</v>
      </c>
      <c r="AE7" s="183">
        <f t="shared" si="0"/>
        <v>1945</v>
      </c>
      <c r="AF7" s="167">
        <f t="shared" si="1"/>
        <v>8</v>
      </c>
      <c r="AG7" s="167">
        <f t="shared" si="2"/>
        <v>6</v>
      </c>
      <c r="AH7" s="167">
        <f t="shared" si="3"/>
        <v>2</v>
      </c>
      <c r="AI7" s="179">
        <f t="shared" si="4"/>
        <v>16655</v>
      </c>
      <c r="AJ7" s="178">
        <f t="shared" si="5"/>
        <v>16655</v>
      </c>
    </row>
    <row r="8" spans="1:36" ht="15" customHeight="1" x14ac:dyDescent="0.25">
      <c r="K8" s="180">
        <v>15317</v>
      </c>
      <c r="L8" s="182"/>
      <c r="M8" s="166"/>
      <c r="N8" s="166"/>
      <c r="O8" s="166"/>
      <c r="P8" s="181"/>
      <c r="Q8" s="181"/>
      <c r="AD8" s="180">
        <v>15317</v>
      </c>
      <c r="AE8" s="183">
        <f t="shared" si="0"/>
        <v>1941</v>
      </c>
      <c r="AF8" s="167">
        <f t="shared" si="1"/>
        <v>12</v>
      </c>
      <c r="AG8" s="167">
        <f t="shared" si="2"/>
        <v>7</v>
      </c>
      <c r="AH8" s="167">
        <f t="shared" si="3"/>
        <v>1</v>
      </c>
      <c r="AI8" s="179">
        <f t="shared" si="4"/>
        <v>15317</v>
      </c>
      <c r="AJ8" s="178">
        <f t="shared" si="5"/>
        <v>15317</v>
      </c>
    </row>
    <row r="9" spans="1:36" ht="15" customHeight="1" x14ac:dyDescent="0.25">
      <c r="K9" s="180">
        <v>4488</v>
      </c>
      <c r="L9" s="182"/>
      <c r="M9" s="166"/>
      <c r="N9" s="166"/>
      <c r="O9" s="166"/>
      <c r="P9" s="181"/>
      <c r="Q9" s="181"/>
      <c r="AD9" s="180">
        <v>4488</v>
      </c>
      <c r="AE9" s="167">
        <f t="shared" si="0"/>
        <v>1912</v>
      </c>
      <c r="AF9" s="167">
        <f t="shared" si="1"/>
        <v>4</v>
      </c>
      <c r="AG9" s="167">
        <f t="shared" si="2"/>
        <v>14</v>
      </c>
      <c r="AH9" s="167">
        <f t="shared" si="3"/>
        <v>1</v>
      </c>
      <c r="AI9" s="179">
        <f t="shared" si="4"/>
        <v>4488</v>
      </c>
      <c r="AJ9" s="178">
        <f t="shared" si="5"/>
        <v>4488</v>
      </c>
    </row>
  </sheetData>
  <hyperlinks>
    <hyperlink ref="I1" location="'List of Topics'!A1" display="Return to List of Topics sheet"/>
  </hyperlinks>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7"/>
  <dimension ref="A1:AF46"/>
  <sheetViews>
    <sheetView workbookViewId="0">
      <selection activeCell="I1" sqref="I1"/>
    </sheetView>
  </sheetViews>
  <sheetFormatPr defaultRowHeight="15" customHeight="1" x14ac:dyDescent="0.25"/>
  <cols>
    <col min="1" max="1" width="3.5703125" customWidth="1"/>
    <col min="2" max="2" width="11" customWidth="1"/>
    <col min="11" max="12" width="16.140625" customWidth="1"/>
    <col min="13" max="13" width="9.7109375" bestFit="1" customWidth="1"/>
    <col min="15" max="16" width="9.140625" customWidth="1"/>
    <col min="17" max="17" width="11.5703125" customWidth="1"/>
    <col min="18" max="22" width="9.140625" customWidth="1"/>
    <col min="29" max="29" width="10.5703125" customWidth="1"/>
    <col min="31" max="31" width="12" customWidth="1"/>
  </cols>
  <sheetData>
    <row r="1" spans="1:32" ht="15" customHeight="1" x14ac:dyDescent="0.25">
      <c r="A1" s="74" t="str">
        <f ca="1">"© S. Christian Albright, 2011-" &amp; YEAR(TODAY()) &amp; ", All Rights Reserved"</f>
        <v>© S. Christian Albright, 2011-2017, All Rights Reserved</v>
      </c>
      <c r="I1" s="1" t="s">
        <v>506</v>
      </c>
    </row>
    <row r="4" spans="1:32" ht="15" customHeight="1" x14ac:dyDescent="0.25">
      <c r="Q4" s="24"/>
    </row>
    <row r="5" spans="1:32" ht="15" customHeight="1" x14ac:dyDescent="0.25">
      <c r="L5" s="24"/>
    </row>
    <row r="7" spans="1:32" ht="15" customHeight="1" x14ac:dyDescent="0.25">
      <c r="K7" s="6" t="s">
        <v>246</v>
      </c>
      <c r="L7" s="6" t="s">
        <v>247</v>
      </c>
    </row>
    <row r="8" spans="1:32" ht="15" customHeight="1" x14ac:dyDescent="0.25">
      <c r="K8" s="24">
        <v>27963</v>
      </c>
      <c r="L8" s="24">
        <f ca="1">IF(DATE(YEAR(TODAY()),MONTH(K8),DAY(K8))&lt;TODAY(),DATE(YEAR(TODAY()+1),MONTH(K8),DAY(K8)),DATE(YEAR(TODAY()),MONTH(K8),DAY(K8)))</f>
        <v>42938</v>
      </c>
    </row>
    <row r="16" spans="1:32" ht="15" customHeight="1" x14ac:dyDescent="0.25">
      <c r="K16" s="6" t="s">
        <v>246</v>
      </c>
      <c r="L16" s="6" t="s">
        <v>248</v>
      </c>
      <c r="AE16" s="6" t="s">
        <v>246</v>
      </c>
      <c r="AF16" s="6" t="s">
        <v>248</v>
      </c>
    </row>
    <row r="17" spans="11:32" ht="15" customHeight="1" x14ac:dyDescent="0.25">
      <c r="K17" s="104"/>
      <c r="L17" s="104"/>
      <c r="AE17" s="176">
        <v>27988</v>
      </c>
      <c r="AF17" s="4">
        <f ca="1">IF(DATE(YEAR(TODAY()),MONTH(AE17),DAY(AE17))&lt;=TODAY(),YEAR(TODAY())-YEAR(AE17),YEAR(TODAY())-YEAR(AE17)-1)</f>
        <v>40</v>
      </c>
    </row>
    <row r="31" spans="11:32" ht="15" customHeight="1" x14ac:dyDescent="0.25">
      <c r="AE31" s="69" t="s">
        <v>181</v>
      </c>
      <c r="AF31" s="4">
        <f>DATEVALUE(AE31)</f>
        <v>35759</v>
      </c>
    </row>
    <row r="32" spans="11:32" ht="15" customHeight="1" x14ac:dyDescent="0.25">
      <c r="K32" s="86" t="s">
        <v>180</v>
      </c>
      <c r="AE32" s="69" t="s">
        <v>184</v>
      </c>
      <c r="AF32" s="4">
        <f>DATEVALUE(AE32)</f>
        <v>35765</v>
      </c>
    </row>
    <row r="33" spans="3:32" ht="15" customHeight="1" x14ac:dyDescent="0.25">
      <c r="K33" s="69" t="s">
        <v>181</v>
      </c>
      <c r="L33" s="185"/>
      <c r="AE33" s="69" t="s">
        <v>185</v>
      </c>
      <c r="AF33" s="4">
        <f>DATEVALUE(AE33)</f>
        <v>35767</v>
      </c>
    </row>
    <row r="34" spans="3:32" ht="15" customHeight="1" x14ac:dyDescent="0.25">
      <c r="K34" s="69" t="s">
        <v>182</v>
      </c>
      <c r="L34" s="104"/>
    </row>
    <row r="35" spans="3:32" ht="15" customHeight="1" x14ac:dyDescent="0.25">
      <c r="C35" s="49"/>
      <c r="K35" s="69" t="s">
        <v>183</v>
      </c>
      <c r="L35" s="104"/>
    </row>
    <row r="36" spans="3:32" ht="15" customHeight="1" x14ac:dyDescent="0.25">
      <c r="K36" s="69" t="s">
        <v>184</v>
      </c>
      <c r="L36" s="104"/>
    </row>
    <row r="37" spans="3:32" ht="15" customHeight="1" x14ac:dyDescent="0.25">
      <c r="K37" s="69" t="s">
        <v>185</v>
      </c>
      <c r="L37" s="184"/>
    </row>
    <row r="46" spans="3:32" ht="15" customHeight="1" x14ac:dyDescent="0.25">
      <c r="M46" s="25"/>
    </row>
  </sheetData>
  <hyperlinks>
    <hyperlink ref="I1" location="'List of Topics'!A1" display="Return to List of Topics sheet"/>
  </hyperlink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8"/>
  <dimension ref="A1:AG23"/>
  <sheetViews>
    <sheetView workbookViewId="0">
      <selection activeCell="I1" sqref="I1"/>
    </sheetView>
  </sheetViews>
  <sheetFormatPr defaultRowHeight="15" customHeight="1" x14ac:dyDescent="0.25"/>
  <cols>
    <col min="1" max="1" width="3.5703125" customWidth="1"/>
    <col min="19" max="25" width="9.140625" customWidth="1"/>
  </cols>
  <sheetData>
    <row r="1" spans="1:33" ht="15" customHeight="1" x14ac:dyDescent="0.25">
      <c r="A1" s="74" t="str">
        <f ca="1">"© S. Christian Albright, 2011-" &amp; YEAR(TODAY()) &amp; ", All Rights Reserved"</f>
        <v>© S. Christian Albright, 2011-2017, All Rights Reserved</v>
      </c>
      <c r="I1" s="1" t="s">
        <v>506</v>
      </c>
    </row>
    <row r="7" spans="1:33" ht="15" customHeight="1" x14ac:dyDescent="0.25">
      <c r="K7" t="s">
        <v>38</v>
      </c>
      <c r="L7" s="6" t="s">
        <v>39</v>
      </c>
      <c r="M7" s="6" t="s">
        <v>40</v>
      </c>
      <c r="N7" s="6" t="s">
        <v>41</v>
      </c>
      <c r="O7" s="6" t="s">
        <v>42</v>
      </c>
      <c r="P7" s="6" t="s">
        <v>43</v>
      </c>
      <c r="Q7" s="6" t="s">
        <v>44</v>
      </c>
    </row>
    <row r="8" spans="1:33" ht="15" customHeight="1" x14ac:dyDescent="0.25">
      <c r="K8" t="s">
        <v>45</v>
      </c>
      <c r="L8" s="5">
        <v>3700</v>
      </c>
      <c r="M8" s="5">
        <v>2400</v>
      </c>
      <c r="N8" s="5">
        <v>2300</v>
      </c>
      <c r="O8" s="5">
        <v>3000</v>
      </c>
      <c r="P8" s="5">
        <v>3800</v>
      </c>
      <c r="Q8" s="5">
        <v>3700</v>
      </c>
    </row>
    <row r="9" spans="1:33" ht="15" customHeight="1" x14ac:dyDescent="0.25">
      <c r="K9" t="s">
        <v>46</v>
      </c>
      <c r="L9" s="5">
        <v>2600</v>
      </c>
      <c r="M9" s="5">
        <v>2200</v>
      </c>
      <c r="N9" s="5">
        <v>2400</v>
      </c>
      <c r="O9" s="5">
        <v>2800</v>
      </c>
      <c r="P9" s="5">
        <v>3600</v>
      </c>
      <c r="Q9" s="5">
        <v>2300</v>
      </c>
    </row>
    <row r="12" spans="1:33" ht="15" customHeight="1" x14ac:dyDescent="0.25">
      <c r="L12" s="6" t="s">
        <v>47</v>
      </c>
      <c r="M12" s="6" t="s">
        <v>48</v>
      </c>
      <c r="AF12" s="6" t="s">
        <v>47</v>
      </c>
      <c r="AG12" s="6" t="s">
        <v>48</v>
      </c>
    </row>
    <row r="13" spans="1:33" ht="15" customHeight="1" x14ac:dyDescent="0.25">
      <c r="K13" t="s">
        <v>0</v>
      </c>
      <c r="L13" s="108"/>
      <c r="M13" s="104"/>
      <c r="AE13" t="s">
        <v>0</v>
      </c>
      <c r="AF13" s="70">
        <f>MIN(L8:Q8)</f>
        <v>2300</v>
      </c>
      <c r="AG13" s="70">
        <f>MAX(L8:Q8)</f>
        <v>3800</v>
      </c>
    </row>
    <row r="14" spans="1:33" ht="15" customHeight="1" x14ac:dyDescent="0.25">
      <c r="K14" t="s">
        <v>1</v>
      </c>
      <c r="L14" s="108"/>
      <c r="M14" s="104"/>
      <c r="AE14" t="s">
        <v>1</v>
      </c>
      <c r="AF14" s="70">
        <f>MIN(L9:Q9)</f>
        <v>2200</v>
      </c>
      <c r="AG14" s="70">
        <f>MAX(L9:Q9)</f>
        <v>3600</v>
      </c>
    </row>
    <row r="21" spans="3:11" ht="15" customHeight="1" x14ac:dyDescent="0.25">
      <c r="K21" s="28"/>
    </row>
    <row r="23" spans="3:11" ht="15" customHeight="1" x14ac:dyDescent="0.25">
      <c r="C23" s="49"/>
    </row>
  </sheetData>
  <hyperlinks>
    <hyperlink ref="I1" location="'List of Topics'!A1" display="Return to List of Topics sheet"/>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38"/>
  <sheetViews>
    <sheetView showGridLines="0" showRowColHeaders="0" workbookViewId="0">
      <selection activeCell="I1" sqref="I1"/>
    </sheetView>
  </sheetViews>
  <sheetFormatPr defaultRowHeight="15" customHeight="1" x14ac:dyDescent="0.25"/>
  <cols>
    <col min="1" max="1" width="3.5703125" customWidth="1"/>
    <col min="8" max="9" width="12.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555</v>
      </c>
    </row>
    <row r="28" spans="3:11" ht="15" customHeight="1" x14ac:dyDescent="0.25">
      <c r="K28" s="32"/>
    </row>
    <row r="29" spans="3:11" ht="15" customHeight="1" x14ac:dyDescent="0.25">
      <c r="C29" s="49"/>
    </row>
    <row r="38" spans="2:2" ht="15" customHeight="1" x14ac:dyDescent="0.25">
      <c r="B38" s="32"/>
    </row>
  </sheetData>
  <hyperlinks>
    <hyperlink ref="I1" location="'List of Topics'!A1" display="Return to List of Topics sheet"/>
  </hyperlink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19"/>
  <dimension ref="A1:AH107"/>
  <sheetViews>
    <sheetView workbookViewId="0">
      <selection activeCell="I1" sqref="I1"/>
    </sheetView>
  </sheetViews>
  <sheetFormatPr defaultRowHeight="15" customHeight="1" x14ac:dyDescent="0.25"/>
  <cols>
    <col min="1" max="1" width="3.5703125" customWidth="1"/>
    <col min="2" max="2" width="11.42578125" customWidth="1"/>
    <col min="16" max="23" width="9.140625" customWidth="1"/>
  </cols>
  <sheetData>
    <row r="1" spans="1:34" ht="15" customHeight="1" x14ac:dyDescent="0.25">
      <c r="A1" s="74" t="str">
        <f ca="1">"© S. Christian Albright, 2011-" &amp; YEAR(TODAY()) &amp; ", All Rights Reserved"</f>
        <v>© S. Christian Albright, 2011-2017, All Rights Reserved</v>
      </c>
      <c r="I1" s="1" t="s">
        <v>506</v>
      </c>
    </row>
    <row r="8" spans="1:34" ht="15" customHeight="1" x14ac:dyDescent="0.25">
      <c r="K8">
        <v>33</v>
      </c>
      <c r="M8" t="s">
        <v>187</v>
      </c>
      <c r="N8" s="104"/>
      <c r="AG8" t="s">
        <v>187</v>
      </c>
      <c r="AH8" s="4">
        <f>AVERAGE(K8:K107)</f>
        <v>10.27</v>
      </c>
    </row>
    <row r="9" spans="1:34" ht="15" customHeight="1" x14ac:dyDescent="0.25">
      <c r="K9">
        <v>3</v>
      </c>
      <c r="M9" t="s">
        <v>188</v>
      </c>
      <c r="N9" s="104"/>
      <c r="AG9" t="s">
        <v>188</v>
      </c>
      <c r="AH9" s="4">
        <f>MEDIAN(K8:K107)</f>
        <v>7</v>
      </c>
    </row>
    <row r="10" spans="1:34" ht="15" customHeight="1" x14ac:dyDescent="0.25">
      <c r="K10">
        <v>0</v>
      </c>
    </row>
    <row r="11" spans="1:34" ht="15" customHeight="1" x14ac:dyDescent="0.25">
      <c r="K11">
        <v>1</v>
      </c>
      <c r="M11" t="s">
        <v>198</v>
      </c>
      <c r="AG11" t="s">
        <v>198</v>
      </c>
    </row>
    <row r="12" spans="1:34" ht="15" customHeight="1" x14ac:dyDescent="0.25">
      <c r="K12">
        <v>4</v>
      </c>
      <c r="M12" t="s">
        <v>6</v>
      </c>
      <c r="N12" s="104"/>
      <c r="AG12" t="s">
        <v>6</v>
      </c>
      <c r="AH12" s="4">
        <f>QUARTILE($K$8:$K$107,1)</f>
        <v>3.75</v>
      </c>
    </row>
    <row r="13" spans="1:34" ht="15" customHeight="1" x14ac:dyDescent="0.25">
      <c r="K13">
        <v>14</v>
      </c>
      <c r="M13" t="s">
        <v>7</v>
      </c>
      <c r="N13" s="104"/>
      <c r="AG13" t="s">
        <v>7</v>
      </c>
      <c r="AH13" s="4">
        <f>QUARTILE($K$8:$K$107,2)</f>
        <v>7</v>
      </c>
    </row>
    <row r="14" spans="1:34" ht="15" customHeight="1" x14ac:dyDescent="0.25">
      <c r="K14">
        <v>5</v>
      </c>
      <c r="M14" t="s">
        <v>186</v>
      </c>
      <c r="N14" s="104"/>
      <c r="AG14" t="s">
        <v>186</v>
      </c>
      <c r="AH14" s="4">
        <f>QUARTILE($K$8:$K$107,3)</f>
        <v>14.25</v>
      </c>
    </row>
    <row r="15" spans="1:34" ht="15" customHeight="1" x14ac:dyDescent="0.25">
      <c r="K15">
        <v>41</v>
      </c>
    </row>
    <row r="16" spans="1:34" ht="15" customHeight="1" x14ac:dyDescent="0.25">
      <c r="K16">
        <v>3</v>
      </c>
      <c r="M16" t="s">
        <v>199</v>
      </c>
      <c r="AG16" t="s">
        <v>199</v>
      </c>
    </row>
    <row r="17" spans="11:34" ht="15" customHeight="1" x14ac:dyDescent="0.25">
      <c r="K17">
        <v>5</v>
      </c>
      <c r="M17" t="s">
        <v>189</v>
      </c>
      <c r="N17" s="104"/>
      <c r="AG17" t="s">
        <v>189</v>
      </c>
      <c r="AH17" s="4">
        <f>PERCENTILE($K$8:$K$107,0.01)</f>
        <v>0</v>
      </c>
    </row>
    <row r="18" spans="11:34" ht="15" customHeight="1" x14ac:dyDescent="0.25">
      <c r="K18">
        <v>9</v>
      </c>
      <c r="M18" t="s">
        <v>190</v>
      </c>
      <c r="N18" s="104"/>
      <c r="AG18" t="s">
        <v>190</v>
      </c>
      <c r="AH18" s="4">
        <f>PERCENTILE($K$8:$K$107,0.05)</f>
        <v>0.95000000000000018</v>
      </c>
    </row>
    <row r="19" spans="11:34" ht="15" customHeight="1" x14ac:dyDescent="0.25">
      <c r="K19">
        <v>1</v>
      </c>
      <c r="M19" t="s">
        <v>191</v>
      </c>
      <c r="N19" s="104"/>
      <c r="AG19" t="s">
        <v>191</v>
      </c>
      <c r="AH19" s="4">
        <f>PERCENTILE($K$8:$K$107,0.1)</f>
        <v>1</v>
      </c>
    </row>
    <row r="20" spans="11:34" ht="15" customHeight="1" x14ac:dyDescent="0.25">
      <c r="K20">
        <v>0</v>
      </c>
      <c r="M20" t="s">
        <v>192</v>
      </c>
      <c r="N20" s="104"/>
      <c r="AG20" t="s">
        <v>192</v>
      </c>
      <c r="AH20" s="4">
        <f>PERCENTILE($K$8:$K$107,0.25)</f>
        <v>3.75</v>
      </c>
    </row>
    <row r="21" spans="11:34" ht="15" customHeight="1" x14ac:dyDescent="0.25">
      <c r="K21">
        <v>22</v>
      </c>
      <c r="M21" t="s">
        <v>193</v>
      </c>
      <c r="N21" s="104"/>
      <c r="AG21" t="s">
        <v>193</v>
      </c>
      <c r="AH21" s="4">
        <f>PERCENTILE($K$8:$K$107,0.5)</f>
        <v>7</v>
      </c>
    </row>
    <row r="22" spans="11:34" ht="15" customHeight="1" x14ac:dyDescent="0.25">
      <c r="K22">
        <v>10</v>
      </c>
      <c r="M22" t="s">
        <v>194</v>
      </c>
      <c r="N22" s="104"/>
      <c r="AG22" t="s">
        <v>194</v>
      </c>
      <c r="AH22" s="4">
        <f>PERCENTILE($K$8:$K$107,0.75)</f>
        <v>14.25</v>
      </c>
    </row>
    <row r="23" spans="11:34" ht="15" customHeight="1" x14ac:dyDescent="0.25">
      <c r="K23">
        <v>5</v>
      </c>
      <c r="M23" t="s">
        <v>195</v>
      </c>
      <c r="N23" s="104"/>
      <c r="AG23" t="s">
        <v>195</v>
      </c>
      <c r="AH23" s="4">
        <f>PERCENTILE($K$8:$K$107,0.9)</f>
        <v>22.200000000000017</v>
      </c>
    </row>
    <row r="24" spans="11:34" ht="15" customHeight="1" x14ac:dyDescent="0.25">
      <c r="K24">
        <v>13</v>
      </c>
      <c r="M24" t="s">
        <v>196</v>
      </c>
      <c r="N24" s="104"/>
      <c r="AG24" t="s">
        <v>196</v>
      </c>
      <c r="AH24" s="4">
        <f>PERCENTILE($K$8:$K$107,0.95)</f>
        <v>33.099999999999994</v>
      </c>
    </row>
    <row r="25" spans="11:34" ht="15" customHeight="1" x14ac:dyDescent="0.25">
      <c r="K25">
        <v>7</v>
      </c>
      <c r="M25" t="s">
        <v>197</v>
      </c>
      <c r="N25" s="104"/>
      <c r="AG25" t="s">
        <v>197</v>
      </c>
      <c r="AH25" s="4">
        <f>PERCENTILE($K$8:$K$107,0.99)</f>
        <v>41.04000000000002</v>
      </c>
    </row>
    <row r="26" spans="11:34" ht="15" customHeight="1" x14ac:dyDescent="0.25">
      <c r="K26">
        <v>6</v>
      </c>
    </row>
    <row r="27" spans="11:34" ht="15" customHeight="1" x14ac:dyDescent="0.25">
      <c r="K27">
        <v>3</v>
      </c>
    </row>
    <row r="28" spans="11:34" ht="15" customHeight="1" x14ac:dyDescent="0.25">
      <c r="K28">
        <v>9</v>
      </c>
    </row>
    <row r="29" spans="11:34" ht="15" customHeight="1" x14ac:dyDescent="0.25">
      <c r="K29">
        <v>5</v>
      </c>
    </row>
    <row r="30" spans="11:34" ht="15" customHeight="1" x14ac:dyDescent="0.25">
      <c r="K30">
        <v>14</v>
      </c>
    </row>
    <row r="31" spans="11:34" ht="15" customHeight="1" x14ac:dyDescent="0.25">
      <c r="K31">
        <v>7</v>
      </c>
    </row>
    <row r="32" spans="11:34" ht="15" customHeight="1" x14ac:dyDescent="0.25">
      <c r="K32">
        <v>27</v>
      </c>
    </row>
    <row r="33" spans="3:11" ht="15" customHeight="1" x14ac:dyDescent="0.25">
      <c r="C33" s="49"/>
      <c r="K33">
        <v>10</v>
      </c>
    </row>
    <row r="34" spans="3:11" ht="15" customHeight="1" x14ac:dyDescent="0.25">
      <c r="K34">
        <v>7</v>
      </c>
    </row>
    <row r="35" spans="3:11" ht="15" customHeight="1" x14ac:dyDescent="0.25">
      <c r="K35">
        <v>3</v>
      </c>
    </row>
    <row r="36" spans="3:11" ht="15" customHeight="1" x14ac:dyDescent="0.25">
      <c r="K36">
        <v>11</v>
      </c>
    </row>
    <row r="37" spans="3:11" ht="15" customHeight="1" x14ac:dyDescent="0.25">
      <c r="K37">
        <v>15</v>
      </c>
    </row>
    <row r="38" spans="3:11" ht="15" customHeight="1" x14ac:dyDescent="0.25">
      <c r="K38">
        <v>35</v>
      </c>
    </row>
    <row r="39" spans="3:11" ht="15" customHeight="1" x14ac:dyDescent="0.25">
      <c r="K39">
        <v>9</v>
      </c>
    </row>
    <row r="40" spans="3:11" ht="15" customHeight="1" x14ac:dyDescent="0.25">
      <c r="K40">
        <v>0</v>
      </c>
    </row>
    <row r="41" spans="3:11" ht="15" customHeight="1" x14ac:dyDescent="0.25">
      <c r="K41">
        <v>5</v>
      </c>
    </row>
    <row r="42" spans="3:11" ht="15" customHeight="1" x14ac:dyDescent="0.25">
      <c r="K42">
        <v>6</v>
      </c>
    </row>
    <row r="43" spans="3:11" ht="15" customHeight="1" x14ac:dyDescent="0.25">
      <c r="K43">
        <v>11</v>
      </c>
    </row>
    <row r="44" spans="3:11" ht="15" customHeight="1" x14ac:dyDescent="0.25">
      <c r="K44">
        <v>13</v>
      </c>
    </row>
    <row r="45" spans="3:11" ht="15" customHeight="1" x14ac:dyDescent="0.25">
      <c r="K45">
        <v>4</v>
      </c>
    </row>
    <row r="46" spans="3:11" ht="15" customHeight="1" x14ac:dyDescent="0.25">
      <c r="K46">
        <v>17</v>
      </c>
    </row>
    <row r="47" spans="3:11" ht="15" customHeight="1" x14ac:dyDescent="0.25">
      <c r="K47">
        <v>3</v>
      </c>
    </row>
    <row r="48" spans="3:11" ht="15" customHeight="1" x14ac:dyDescent="0.25">
      <c r="K48">
        <v>19</v>
      </c>
    </row>
    <row r="49" spans="11:11" ht="15" customHeight="1" x14ac:dyDescent="0.25">
      <c r="K49">
        <v>4</v>
      </c>
    </row>
    <row r="50" spans="11:11" ht="15" customHeight="1" x14ac:dyDescent="0.25">
      <c r="K50">
        <v>5</v>
      </c>
    </row>
    <row r="51" spans="11:11" ht="15" customHeight="1" x14ac:dyDescent="0.25">
      <c r="K51">
        <v>1</v>
      </c>
    </row>
    <row r="52" spans="11:11" ht="15" customHeight="1" x14ac:dyDescent="0.25">
      <c r="K52">
        <v>21</v>
      </c>
    </row>
    <row r="53" spans="11:11" ht="15" customHeight="1" x14ac:dyDescent="0.25">
      <c r="K53">
        <v>4</v>
      </c>
    </row>
    <row r="54" spans="11:11" ht="15" customHeight="1" x14ac:dyDescent="0.25">
      <c r="K54">
        <v>16</v>
      </c>
    </row>
    <row r="55" spans="11:11" ht="15" customHeight="1" x14ac:dyDescent="0.25">
      <c r="K55">
        <v>6</v>
      </c>
    </row>
    <row r="56" spans="11:11" ht="15" customHeight="1" x14ac:dyDescent="0.25">
      <c r="K56">
        <v>18</v>
      </c>
    </row>
    <row r="57" spans="11:11" ht="15" customHeight="1" x14ac:dyDescent="0.25">
      <c r="K57">
        <v>18</v>
      </c>
    </row>
    <row r="58" spans="11:11" ht="15" customHeight="1" x14ac:dyDescent="0.25">
      <c r="K58">
        <v>2</v>
      </c>
    </row>
    <row r="59" spans="11:11" ht="15" customHeight="1" x14ac:dyDescent="0.25">
      <c r="K59">
        <v>3</v>
      </c>
    </row>
    <row r="60" spans="11:11" ht="15" customHeight="1" x14ac:dyDescent="0.25">
      <c r="K60">
        <v>17</v>
      </c>
    </row>
    <row r="61" spans="11:11" ht="15" customHeight="1" x14ac:dyDescent="0.25">
      <c r="K61">
        <v>7</v>
      </c>
    </row>
    <row r="62" spans="11:11" ht="15" customHeight="1" x14ac:dyDescent="0.25">
      <c r="K62">
        <v>9</v>
      </c>
    </row>
    <row r="63" spans="11:11" ht="15" customHeight="1" x14ac:dyDescent="0.25">
      <c r="K63">
        <v>6</v>
      </c>
    </row>
    <row r="64" spans="11:11" ht="15" customHeight="1" x14ac:dyDescent="0.25">
      <c r="K64">
        <v>4</v>
      </c>
    </row>
    <row r="65" spans="11:11" ht="15" customHeight="1" x14ac:dyDescent="0.25">
      <c r="K65">
        <v>2</v>
      </c>
    </row>
    <row r="66" spans="11:11" ht="15" customHeight="1" x14ac:dyDescent="0.25">
      <c r="K66">
        <v>7</v>
      </c>
    </row>
    <row r="67" spans="11:11" ht="15" customHeight="1" x14ac:dyDescent="0.25">
      <c r="K67">
        <v>3</v>
      </c>
    </row>
    <row r="68" spans="11:11" ht="15" customHeight="1" x14ac:dyDescent="0.25">
      <c r="K68">
        <v>0</v>
      </c>
    </row>
    <row r="69" spans="11:11" ht="15" customHeight="1" x14ac:dyDescent="0.25">
      <c r="K69">
        <v>14</v>
      </c>
    </row>
    <row r="70" spans="11:11" ht="15" customHeight="1" x14ac:dyDescent="0.25">
      <c r="K70">
        <v>2</v>
      </c>
    </row>
    <row r="71" spans="11:11" ht="15" customHeight="1" x14ac:dyDescent="0.25">
      <c r="K71">
        <v>4</v>
      </c>
    </row>
    <row r="72" spans="11:11" ht="15" customHeight="1" x14ac:dyDescent="0.25">
      <c r="K72">
        <v>24</v>
      </c>
    </row>
    <row r="73" spans="11:11" ht="15" customHeight="1" x14ac:dyDescent="0.25">
      <c r="K73">
        <v>12</v>
      </c>
    </row>
    <row r="74" spans="11:11" ht="15" customHeight="1" x14ac:dyDescent="0.25">
      <c r="K74">
        <v>1</v>
      </c>
    </row>
    <row r="75" spans="11:11" ht="15" customHeight="1" x14ac:dyDescent="0.25">
      <c r="K75">
        <v>4</v>
      </c>
    </row>
    <row r="76" spans="11:11" ht="15" customHeight="1" x14ac:dyDescent="0.25">
      <c r="K76">
        <v>36</v>
      </c>
    </row>
    <row r="77" spans="11:11" ht="15" customHeight="1" x14ac:dyDescent="0.25">
      <c r="K77">
        <v>3</v>
      </c>
    </row>
    <row r="78" spans="11:11" ht="15" customHeight="1" x14ac:dyDescent="0.25">
      <c r="K78">
        <v>0</v>
      </c>
    </row>
    <row r="79" spans="11:11" ht="15" customHeight="1" x14ac:dyDescent="0.25">
      <c r="K79">
        <v>2</v>
      </c>
    </row>
    <row r="80" spans="11:11" ht="15" customHeight="1" x14ac:dyDescent="0.25">
      <c r="K80">
        <v>4</v>
      </c>
    </row>
    <row r="81" spans="2:11" ht="15" customHeight="1" x14ac:dyDescent="0.25">
      <c r="K81">
        <v>12</v>
      </c>
    </row>
    <row r="82" spans="2:11" ht="15" customHeight="1" x14ac:dyDescent="0.25">
      <c r="B82" s="32"/>
      <c r="K82">
        <v>7</v>
      </c>
    </row>
    <row r="83" spans="2:11" ht="15" customHeight="1" x14ac:dyDescent="0.25">
      <c r="K83">
        <v>2</v>
      </c>
    </row>
    <row r="84" spans="2:11" ht="15" customHeight="1" x14ac:dyDescent="0.25">
      <c r="K84">
        <v>1</v>
      </c>
    </row>
    <row r="85" spans="2:11" ht="15" customHeight="1" x14ac:dyDescent="0.25">
      <c r="K85">
        <v>16</v>
      </c>
    </row>
    <row r="86" spans="2:11" ht="15" customHeight="1" x14ac:dyDescent="0.25">
      <c r="K86">
        <v>5</v>
      </c>
    </row>
    <row r="87" spans="2:11" ht="15" customHeight="1" x14ac:dyDescent="0.25">
      <c r="K87">
        <v>31</v>
      </c>
    </row>
    <row r="88" spans="2:11" ht="15" customHeight="1" x14ac:dyDescent="0.25">
      <c r="K88">
        <v>15</v>
      </c>
    </row>
    <row r="89" spans="2:11" ht="15" customHeight="1" x14ac:dyDescent="0.25">
      <c r="B89" s="186"/>
      <c r="C89" s="186"/>
      <c r="D89" s="186"/>
      <c r="E89" s="186"/>
      <c r="F89" s="186"/>
      <c r="G89" s="186"/>
      <c r="H89" s="186"/>
      <c r="I89" s="186"/>
      <c r="J89" s="186"/>
      <c r="K89">
        <v>29</v>
      </c>
    </row>
    <row r="90" spans="2:11" ht="15" customHeight="1" x14ac:dyDescent="0.25">
      <c r="B90" s="161"/>
      <c r="C90" s="161"/>
      <c r="D90" s="161"/>
      <c r="E90" s="161"/>
      <c r="F90" s="161"/>
      <c r="G90" s="161"/>
      <c r="H90" s="161"/>
      <c r="I90" s="161"/>
      <c r="J90" s="161"/>
      <c r="K90">
        <v>12</v>
      </c>
    </row>
    <row r="91" spans="2:11" ht="15" customHeight="1" x14ac:dyDescent="0.25">
      <c r="B91" s="161"/>
      <c r="C91" s="161"/>
      <c r="D91" s="161"/>
      <c r="E91" s="161"/>
      <c r="F91" s="161"/>
      <c r="G91" s="161"/>
      <c r="H91" s="161"/>
      <c r="I91" s="161"/>
      <c r="J91" s="161"/>
      <c r="K91">
        <v>5</v>
      </c>
    </row>
    <row r="92" spans="2:11" ht="15" customHeight="1" x14ac:dyDescent="0.25">
      <c r="B92" s="161"/>
      <c r="C92" s="161"/>
      <c r="D92" s="161"/>
      <c r="E92" s="161"/>
      <c r="F92" s="161"/>
      <c r="G92" s="161"/>
      <c r="H92" s="161"/>
      <c r="I92" s="161"/>
      <c r="J92" s="161"/>
      <c r="K92">
        <v>4</v>
      </c>
    </row>
    <row r="93" spans="2:11" ht="15" customHeight="1" x14ac:dyDescent="0.25">
      <c r="K93">
        <v>5</v>
      </c>
    </row>
    <row r="94" spans="2:11" ht="15" customHeight="1" x14ac:dyDescent="0.25">
      <c r="K94">
        <v>22</v>
      </c>
    </row>
    <row r="95" spans="2:11" ht="15" customHeight="1" x14ac:dyDescent="0.25">
      <c r="K95">
        <v>14</v>
      </c>
    </row>
    <row r="96" spans="2:11" ht="15" customHeight="1" x14ac:dyDescent="0.25">
      <c r="K96">
        <v>7</v>
      </c>
    </row>
    <row r="97" spans="11:11" ht="15" customHeight="1" x14ac:dyDescent="0.25">
      <c r="K97">
        <v>7</v>
      </c>
    </row>
    <row r="98" spans="11:11" ht="15" customHeight="1" x14ac:dyDescent="0.25">
      <c r="K98">
        <v>19</v>
      </c>
    </row>
    <row r="99" spans="11:11" ht="15" customHeight="1" x14ac:dyDescent="0.25">
      <c r="K99">
        <v>38</v>
      </c>
    </row>
    <row r="100" spans="11:11" ht="15" customHeight="1" x14ac:dyDescent="0.25">
      <c r="K100">
        <v>15</v>
      </c>
    </row>
    <row r="101" spans="11:11" ht="15" customHeight="1" x14ac:dyDescent="0.25">
      <c r="K101">
        <v>45</v>
      </c>
    </row>
    <row r="102" spans="11:11" ht="15" customHeight="1" x14ac:dyDescent="0.25">
      <c r="K102">
        <v>1</v>
      </c>
    </row>
    <row r="103" spans="11:11" ht="15" customHeight="1" x14ac:dyDescent="0.25">
      <c r="K103">
        <v>4</v>
      </c>
    </row>
    <row r="104" spans="11:11" ht="15" customHeight="1" x14ac:dyDescent="0.25">
      <c r="K104">
        <v>14</v>
      </c>
    </row>
    <row r="105" spans="11:11" ht="15" customHeight="1" x14ac:dyDescent="0.25">
      <c r="K105">
        <v>3</v>
      </c>
    </row>
    <row r="106" spans="11:11" ht="15" customHeight="1" x14ac:dyDescent="0.25">
      <c r="K106">
        <v>16</v>
      </c>
    </row>
    <row r="107" spans="11:11" ht="15" customHeight="1" x14ac:dyDescent="0.25">
      <c r="K107">
        <v>4</v>
      </c>
    </row>
  </sheetData>
  <hyperlinks>
    <hyperlink ref="I1" location="'List of Topics'!A1" display="Return to List of Topics sheet"/>
  </hyperlink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0"/>
  <dimension ref="A1:AH206"/>
  <sheetViews>
    <sheetView workbookViewId="0">
      <selection activeCell="I1" sqref="I1"/>
    </sheetView>
  </sheetViews>
  <sheetFormatPr defaultRowHeight="15" customHeight="1" x14ac:dyDescent="0.25"/>
  <cols>
    <col min="1" max="1" width="3.5703125" customWidth="1"/>
    <col min="13" max="13" width="18" customWidth="1"/>
    <col min="16" max="22" width="9.140625" customWidth="1"/>
    <col min="31" max="31" width="22.140625" customWidth="1"/>
    <col min="33" max="33" width="10.5703125" customWidth="1"/>
  </cols>
  <sheetData>
    <row r="1" spans="1:34" ht="15" customHeight="1" x14ac:dyDescent="0.25">
      <c r="A1" s="74" t="str">
        <f ca="1">"© S. Christian Albright, 2011-" &amp; YEAR(TODAY()) &amp; ", All Rights Reserved"</f>
        <v>© S. Christian Albright, 2011-2017, All Rights Reserved</v>
      </c>
      <c r="I1" s="1" t="s">
        <v>506</v>
      </c>
    </row>
    <row r="7" spans="1:34" ht="15" customHeight="1" x14ac:dyDescent="0.25">
      <c r="K7">
        <v>1034.44</v>
      </c>
      <c r="M7" t="s">
        <v>200</v>
      </c>
      <c r="N7" s="104"/>
      <c r="AE7" s="83" t="s">
        <v>200</v>
      </c>
      <c r="AF7" s="187">
        <f>AVERAGE(K7:K206)</f>
        <v>999.77185000000031</v>
      </c>
    </row>
    <row r="8" spans="1:34" ht="15" customHeight="1" x14ac:dyDescent="0.25">
      <c r="K8">
        <v>877.35</v>
      </c>
      <c r="M8" t="s">
        <v>201</v>
      </c>
      <c r="N8" s="104"/>
      <c r="AE8" s="73" t="s">
        <v>201</v>
      </c>
      <c r="AF8" s="187">
        <f>VAR(K7:K206)</f>
        <v>83102.377630227318</v>
      </c>
    </row>
    <row r="9" spans="1:34" ht="15" customHeight="1" x14ac:dyDescent="0.25">
      <c r="K9">
        <v>794.42</v>
      </c>
      <c r="M9" t="s">
        <v>202</v>
      </c>
      <c r="N9" s="104"/>
      <c r="AE9" s="73" t="s">
        <v>203</v>
      </c>
      <c r="AF9" s="187">
        <f>STDEV(K7:K206)</f>
        <v>288.27483003243157</v>
      </c>
    </row>
    <row r="10" spans="1:34" ht="15" customHeight="1" x14ac:dyDescent="0.25">
      <c r="K10">
        <v>828.45</v>
      </c>
      <c r="AE10" s="73"/>
    </row>
    <row r="11" spans="1:34" ht="15" customHeight="1" x14ac:dyDescent="0.25">
      <c r="K11">
        <v>765.9</v>
      </c>
      <c r="M11" t="s">
        <v>504</v>
      </c>
      <c r="N11" s="104"/>
      <c r="AE11" s="83" t="s">
        <v>204</v>
      </c>
      <c r="AF11" s="29">
        <f>AF7-AF9</f>
        <v>711.4970199675688</v>
      </c>
      <c r="AG11" t="s">
        <v>207</v>
      </c>
      <c r="AH11">
        <f>COUNTIF(K7:K206,"&lt;"&amp;AF11)</f>
        <v>36</v>
      </c>
    </row>
    <row r="12" spans="1:34" ht="15" customHeight="1" x14ac:dyDescent="0.25">
      <c r="K12">
        <v>1088.95</v>
      </c>
      <c r="AE12" s="83" t="s">
        <v>205</v>
      </c>
      <c r="AF12" s="29">
        <f>AF7+AF9</f>
        <v>1288.0466800324318</v>
      </c>
      <c r="AG12" t="s">
        <v>208</v>
      </c>
      <c r="AH12">
        <f>COUNTIF(K7:K206,"&gt;"&amp;AF12)</f>
        <v>40</v>
      </c>
    </row>
    <row r="13" spans="1:34" ht="15" customHeight="1" x14ac:dyDescent="0.25">
      <c r="K13">
        <v>786.05</v>
      </c>
      <c r="AE13" s="83" t="s">
        <v>206</v>
      </c>
      <c r="AH13" s="188">
        <f>1-SUM(AH11:AH12)/COUNT(K7:K206)</f>
        <v>0.62</v>
      </c>
    </row>
    <row r="14" spans="1:34" ht="15" customHeight="1" x14ac:dyDescent="0.25">
      <c r="K14">
        <v>1523.02</v>
      </c>
    </row>
    <row r="15" spans="1:34" ht="15" customHeight="1" x14ac:dyDescent="0.25">
      <c r="K15">
        <v>920.48</v>
      </c>
    </row>
    <row r="16" spans="1:34" ht="15" customHeight="1" x14ac:dyDescent="0.25">
      <c r="K16">
        <v>777.23</v>
      </c>
    </row>
    <row r="17" spans="3:11" ht="15" customHeight="1" x14ac:dyDescent="0.25">
      <c r="K17">
        <v>1247.6300000000001</v>
      </c>
    </row>
    <row r="18" spans="3:11" ht="15" customHeight="1" x14ac:dyDescent="0.25">
      <c r="K18">
        <v>1117.8699999999999</v>
      </c>
    </row>
    <row r="19" spans="3:11" ht="15" customHeight="1" x14ac:dyDescent="0.25">
      <c r="K19">
        <v>1157.3</v>
      </c>
    </row>
    <row r="20" spans="3:11" ht="15" customHeight="1" x14ac:dyDescent="0.25">
      <c r="K20">
        <v>641.35</v>
      </c>
    </row>
    <row r="21" spans="3:11" ht="15" customHeight="1" x14ac:dyDescent="0.25">
      <c r="K21">
        <v>520.49</v>
      </c>
    </row>
    <row r="22" spans="3:11" ht="15" customHeight="1" x14ac:dyDescent="0.25">
      <c r="K22">
        <v>586.67999999999995</v>
      </c>
    </row>
    <row r="23" spans="3:11" ht="15" customHeight="1" x14ac:dyDescent="0.25">
      <c r="K23">
        <v>952.22</v>
      </c>
    </row>
    <row r="24" spans="3:11" ht="15" customHeight="1" x14ac:dyDescent="0.25">
      <c r="K24">
        <v>878.36</v>
      </c>
    </row>
    <row r="25" spans="3:11" ht="15" customHeight="1" x14ac:dyDescent="0.25">
      <c r="K25">
        <v>1582.12</v>
      </c>
    </row>
    <row r="26" spans="3:11" ht="15" customHeight="1" x14ac:dyDescent="0.25">
      <c r="K26">
        <v>807.99</v>
      </c>
    </row>
    <row r="27" spans="3:11" ht="15" customHeight="1" x14ac:dyDescent="0.25">
      <c r="K27">
        <v>913.13</v>
      </c>
    </row>
    <row r="28" spans="3:11" ht="15" customHeight="1" x14ac:dyDescent="0.25">
      <c r="K28">
        <v>1051.6500000000001</v>
      </c>
    </row>
    <row r="29" spans="3:11" ht="15" customHeight="1" x14ac:dyDescent="0.25">
      <c r="C29" s="49"/>
      <c r="K29">
        <v>628.44000000000005</v>
      </c>
    </row>
    <row r="30" spans="3:11" ht="15" customHeight="1" x14ac:dyDescent="0.25">
      <c r="K30">
        <v>651.86</v>
      </c>
    </row>
    <row r="31" spans="3:11" ht="15" customHeight="1" x14ac:dyDescent="0.25">
      <c r="K31">
        <v>843.55</v>
      </c>
    </row>
    <row r="32" spans="3:11" ht="15" customHeight="1" x14ac:dyDescent="0.25">
      <c r="K32">
        <v>1233.3699999999999</v>
      </c>
    </row>
    <row r="33" spans="2:11" ht="15" customHeight="1" x14ac:dyDescent="0.25">
      <c r="K33">
        <v>1036.55</v>
      </c>
    </row>
    <row r="34" spans="2:11" ht="15" customHeight="1" x14ac:dyDescent="0.25">
      <c r="K34">
        <v>543.16999999999996</v>
      </c>
    </row>
    <row r="35" spans="2:11" ht="15" customHeight="1" x14ac:dyDescent="0.25">
      <c r="K35">
        <v>866.31</v>
      </c>
    </row>
    <row r="36" spans="2:11" ht="15" customHeight="1" x14ac:dyDescent="0.25">
      <c r="K36">
        <v>883.25</v>
      </c>
    </row>
    <row r="37" spans="2:11" ht="15" customHeight="1" x14ac:dyDescent="0.25">
      <c r="K37">
        <v>1285.68</v>
      </c>
    </row>
    <row r="38" spans="2:11" ht="15" customHeight="1" x14ac:dyDescent="0.25">
      <c r="K38">
        <v>650.44000000000005</v>
      </c>
    </row>
    <row r="39" spans="2:11" ht="15" customHeight="1" x14ac:dyDescent="0.25">
      <c r="K39">
        <v>1412.4</v>
      </c>
    </row>
    <row r="40" spans="2:11" ht="15" customHeight="1" x14ac:dyDescent="0.25">
      <c r="K40">
        <v>1105.44</v>
      </c>
    </row>
    <row r="41" spans="2:11" ht="15" customHeight="1" x14ac:dyDescent="0.25">
      <c r="K41">
        <v>671.55</v>
      </c>
    </row>
    <row r="42" spans="2:11" ht="15" customHeight="1" x14ac:dyDescent="0.25">
      <c r="K42">
        <v>1077.21</v>
      </c>
    </row>
    <row r="43" spans="2:11" ht="15" customHeight="1" x14ac:dyDescent="0.25">
      <c r="K43">
        <v>1471.87</v>
      </c>
    </row>
    <row r="44" spans="2:11" ht="15" customHeight="1" x14ac:dyDescent="0.25">
      <c r="B44" s="32"/>
      <c r="K44">
        <v>1362.55</v>
      </c>
    </row>
    <row r="45" spans="2:11" ht="15" customHeight="1" x14ac:dyDescent="0.25">
      <c r="K45">
        <v>1044.3699999999999</v>
      </c>
    </row>
    <row r="46" spans="2:11" ht="15" customHeight="1" x14ac:dyDescent="0.25">
      <c r="K46">
        <v>601.52</v>
      </c>
    </row>
    <row r="47" spans="2:11" ht="15" customHeight="1" x14ac:dyDescent="0.25">
      <c r="K47">
        <v>1256.48</v>
      </c>
    </row>
    <row r="48" spans="2:11" ht="15" customHeight="1" x14ac:dyDescent="0.25">
      <c r="K48">
        <v>1069.69</v>
      </c>
    </row>
    <row r="49" spans="11:11" ht="15" customHeight="1" x14ac:dyDescent="0.25">
      <c r="K49">
        <v>407.54</v>
      </c>
    </row>
    <row r="50" spans="11:11" ht="15" customHeight="1" x14ac:dyDescent="0.25">
      <c r="K50">
        <v>1609.11</v>
      </c>
    </row>
    <row r="51" spans="11:11" ht="15" customHeight="1" x14ac:dyDescent="0.25">
      <c r="K51">
        <v>1141.03</v>
      </c>
    </row>
    <row r="52" spans="11:11" ht="15" customHeight="1" x14ac:dyDescent="0.25">
      <c r="K52">
        <v>972.54</v>
      </c>
    </row>
    <row r="53" spans="11:11" ht="15" customHeight="1" x14ac:dyDescent="0.25">
      <c r="K53">
        <v>851.91</v>
      </c>
    </row>
    <row r="54" spans="11:11" ht="15" customHeight="1" x14ac:dyDescent="0.25">
      <c r="K54">
        <v>1324.67</v>
      </c>
    </row>
    <row r="55" spans="11:11" ht="15" customHeight="1" x14ac:dyDescent="0.25">
      <c r="K55">
        <v>1061.0899999999999</v>
      </c>
    </row>
    <row r="56" spans="11:11" ht="15" customHeight="1" x14ac:dyDescent="0.25">
      <c r="K56">
        <v>809.91</v>
      </c>
    </row>
    <row r="57" spans="11:11" ht="15" customHeight="1" x14ac:dyDescent="0.25">
      <c r="K57">
        <v>655.81</v>
      </c>
    </row>
    <row r="58" spans="11:11" ht="15" customHeight="1" x14ac:dyDescent="0.25">
      <c r="K58">
        <v>1224.02</v>
      </c>
    </row>
    <row r="59" spans="11:11" ht="15" customHeight="1" x14ac:dyDescent="0.25">
      <c r="K59">
        <v>1105.52</v>
      </c>
    </row>
    <row r="60" spans="11:11" ht="15" customHeight="1" x14ac:dyDescent="0.25">
      <c r="K60">
        <v>1102.6300000000001</v>
      </c>
    </row>
    <row r="61" spans="11:11" ht="15" customHeight="1" x14ac:dyDescent="0.25">
      <c r="K61">
        <v>342.62</v>
      </c>
    </row>
    <row r="62" spans="11:11" ht="15" customHeight="1" x14ac:dyDescent="0.25">
      <c r="K62">
        <v>642.01</v>
      </c>
    </row>
    <row r="63" spans="11:11" ht="15" customHeight="1" x14ac:dyDescent="0.25">
      <c r="K63">
        <v>762.48</v>
      </c>
    </row>
    <row r="64" spans="11:11" ht="15" customHeight="1" x14ac:dyDescent="0.25">
      <c r="K64">
        <v>945.73</v>
      </c>
    </row>
    <row r="65" spans="11:11" ht="15" customHeight="1" x14ac:dyDescent="0.25">
      <c r="K65">
        <v>1431.55</v>
      </c>
    </row>
    <row r="66" spans="11:11" ht="15" customHeight="1" x14ac:dyDescent="0.25">
      <c r="K66">
        <v>695.66</v>
      </c>
    </row>
    <row r="67" spans="11:11" ht="15" customHeight="1" x14ac:dyDescent="0.25">
      <c r="K67">
        <v>871.12</v>
      </c>
    </row>
    <row r="68" spans="11:11" ht="15" customHeight="1" x14ac:dyDescent="0.25">
      <c r="K68">
        <v>827.21</v>
      </c>
    </row>
    <row r="69" spans="11:11" ht="15" customHeight="1" x14ac:dyDescent="0.25">
      <c r="K69">
        <v>1468.62</v>
      </c>
    </row>
    <row r="70" spans="11:11" ht="15" customHeight="1" x14ac:dyDescent="0.25">
      <c r="K70">
        <v>863.17</v>
      </c>
    </row>
    <row r="71" spans="11:11" ht="15" customHeight="1" x14ac:dyDescent="0.25">
      <c r="K71">
        <v>582.4</v>
      </c>
    </row>
    <row r="72" spans="11:11" ht="15" customHeight="1" x14ac:dyDescent="0.25">
      <c r="K72">
        <v>919.07</v>
      </c>
    </row>
    <row r="73" spans="11:11" ht="15" customHeight="1" x14ac:dyDescent="0.25">
      <c r="K73">
        <v>1314.83</v>
      </c>
    </row>
    <row r="74" spans="11:11" ht="15" customHeight="1" x14ac:dyDescent="0.25">
      <c r="K74">
        <v>1418.85</v>
      </c>
    </row>
    <row r="75" spans="11:11" ht="15" customHeight="1" x14ac:dyDescent="0.25">
      <c r="K75">
        <v>909.82</v>
      </c>
    </row>
    <row r="76" spans="11:11" ht="15" customHeight="1" x14ac:dyDescent="0.25">
      <c r="K76">
        <v>1086.1099999999999</v>
      </c>
    </row>
    <row r="77" spans="11:11" ht="15" customHeight="1" x14ac:dyDescent="0.25">
      <c r="K77">
        <v>620.14</v>
      </c>
    </row>
    <row r="78" spans="11:11" ht="15" customHeight="1" x14ac:dyDescent="0.25">
      <c r="K78">
        <v>668.74</v>
      </c>
    </row>
    <row r="79" spans="11:11" ht="15" customHeight="1" x14ac:dyDescent="0.25">
      <c r="K79">
        <v>598.66</v>
      </c>
    </row>
    <row r="80" spans="11:11" ht="15" customHeight="1" x14ac:dyDescent="0.25">
      <c r="K80">
        <v>1175.0899999999999</v>
      </c>
    </row>
    <row r="81" spans="11:11" ht="15" customHeight="1" x14ac:dyDescent="0.25">
      <c r="K81">
        <v>1139</v>
      </c>
    </row>
    <row r="82" spans="11:11" ht="15" customHeight="1" x14ac:dyDescent="0.25">
      <c r="K82">
        <v>1369.23</v>
      </c>
    </row>
    <row r="83" spans="11:11" ht="15" customHeight="1" x14ac:dyDescent="0.25">
      <c r="K83">
        <v>618.30999999999995</v>
      </c>
    </row>
    <row r="84" spans="11:11" ht="15" customHeight="1" x14ac:dyDescent="0.25">
      <c r="K84">
        <v>693.67</v>
      </c>
    </row>
    <row r="85" spans="11:11" ht="15" customHeight="1" x14ac:dyDescent="0.25">
      <c r="K85">
        <v>1341.85</v>
      </c>
    </row>
    <row r="86" spans="11:11" ht="15" customHeight="1" x14ac:dyDescent="0.25">
      <c r="K86">
        <v>1479.33</v>
      </c>
    </row>
    <row r="87" spans="11:11" ht="15" customHeight="1" x14ac:dyDescent="0.25">
      <c r="K87">
        <v>477.41</v>
      </c>
    </row>
    <row r="88" spans="11:11" ht="15" customHeight="1" x14ac:dyDescent="0.25">
      <c r="K88">
        <v>962.29</v>
      </c>
    </row>
    <row r="89" spans="11:11" ht="15" customHeight="1" x14ac:dyDescent="0.25">
      <c r="K89">
        <v>686.64</v>
      </c>
    </row>
    <row r="90" spans="11:11" ht="15" customHeight="1" x14ac:dyDescent="0.25">
      <c r="K90">
        <v>1495.96</v>
      </c>
    </row>
    <row r="91" spans="11:11" ht="15" customHeight="1" x14ac:dyDescent="0.25">
      <c r="K91">
        <v>1101.8699999999999</v>
      </c>
    </row>
    <row r="92" spans="11:11" ht="15" customHeight="1" x14ac:dyDescent="0.25">
      <c r="K92">
        <v>1018.6</v>
      </c>
    </row>
    <row r="93" spans="11:11" ht="15" customHeight="1" x14ac:dyDescent="0.25">
      <c r="K93">
        <v>1027.43</v>
      </c>
    </row>
    <row r="94" spans="11:11" ht="15" customHeight="1" x14ac:dyDescent="0.25">
      <c r="K94">
        <v>921.99</v>
      </c>
    </row>
    <row r="95" spans="11:11" ht="15" customHeight="1" x14ac:dyDescent="0.25">
      <c r="K95">
        <v>868.49</v>
      </c>
    </row>
    <row r="96" spans="11:11" ht="15" customHeight="1" x14ac:dyDescent="0.25">
      <c r="K96">
        <v>856.14</v>
      </c>
    </row>
    <row r="97" spans="11:11" ht="15" customHeight="1" x14ac:dyDescent="0.25">
      <c r="K97">
        <v>724.87</v>
      </c>
    </row>
    <row r="98" spans="11:11" ht="15" customHeight="1" x14ac:dyDescent="0.25">
      <c r="K98">
        <v>1345.72</v>
      </c>
    </row>
    <row r="99" spans="11:11" ht="15" customHeight="1" x14ac:dyDescent="0.25">
      <c r="K99">
        <v>1127.9100000000001</v>
      </c>
    </row>
    <row r="100" spans="11:11" ht="15" customHeight="1" x14ac:dyDescent="0.25">
      <c r="K100">
        <v>1467.66</v>
      </c>
    </row>
    <row r="101" spans="11:11" ht="15" customHeight="1" x14ac:dyDescent="0.25">
      <c r="K101">
        <v>918.88</v>
      </c>
    </row>
    <row r="102" spans="11:11" ht="15" customHeight="1" x14ac:dyDescent="0.25">
      <c r="K102">
        <v>997.56</v>
      </c>
    </row>
    <row r="103" spans="11:11" ht="15" customHeight="1" x14ac:dyDescent="0.25">
      <c r="K103">
        <v>965.11</v>
      </c>
    </row>
    <row r="104" spans="11:11" ht="15" customHeight="1" x14ac:dyDescent="0.25">
      <c r="K104">
        <v>1059.32</v>
      </c>
    </row>
    <row r="105" spans="11:11" ht="15" customHeight="1" x14ac:dyDescent="0.25">
      <c r="K105">
        <v>1157.3499999999999</v>
      </c>
    </row>
    <row r="106" spans="11:11" ht="15" customHeight="1" x14ac:dyDescent="0.25">
      <c r="K106">
        <v>1116.73</v>
      </c>
    </row>
    <row r="107" spans="11:11" ht="15" customHeight="1" x14ac:dyDescent="0.25">
      <c r="K107">
        <v>1410.39</v>
      </c>
    </row>
    <row r="108" spans="11:11" ht="15" customHeight="1" x14ac:dyDescent="0.25">
      <c r="K108">
        <v>786.62</v>
      </c>
    </row>
    <row r="109" spans="11:11" ht="15" customHeight="1" x14ac:dyDescent="0.25">
      <c r="K109">
        <v>1477.32</v>
      </c>
    </row>
    <row r="110" spans="11:11" ht="15" customHeight="1" x14ac:dyDescent="0.25">
      <c r="K110">
        <v>1328.5</v>
      </c>
    </row>
    <row r="111" spans="11:11" ht="15" customHeight="1" x14ac:dyDescent="0.25">
      <c r="K111">
        <v>753.26</v>
      </c>
    </row>
    <row r="112" spans="11:11" ht="15" customHeight="1" x14ac:dyDescent="0.25">
      <c r="K112">
        <v>905.17</v>
      </c>
    </row>
    <row r="113" spans="11:11" ht="15" customHeight="1" x14ac:dyDescent="0.25">
      <c r="K113">
        <v>821.06</v>
      </c>
    </row>
    <row r="114" spans="11:11" ht="15" customHeight="1" x14ac:dyDescent="0.25">
      <c r="K114">
        <v>1052.57</v>
      </c>
    </row>
    <row r="115" spans="11:11" ht="15" customHeight="1" x14ac:dyDescent="0.25">
      <c r="K115">
        <v>926.89</v>
      </c>
    </row>
    <row r="116" spans="11:11" ht="15" customHeight="1" x14ac:dyDescent="0.25">
      <c r="K116">
        <v>579.01</v>
      </c>
    </row>
    <row r="117" spans="11:11" ht="15" customHeight="1" x14ac:dyDescent="0.25">
      <c r="K117">
        <v>873.54</v>
      </c>
    </row>
    <row r="118" spans="11:11" ht="15" customHeight="1" x14ac:dyDescent="0.25">
      <c r="K118">
        <v>1100.79</v>
      </c>
    </row>
    <row r="119" spans="11:11" ht="15" customHeight="1" x14ac:dyDescent="0.25">
      <c r="K119">
        <v>727.32</v>
      </c>
    </row>
    <row r="120" spans="11:11" ht="15" customHeight="1" x14ac:dyDescent="0.25">
      <c r="K120">
        <v>718.17</v>
      </c>
    </row>
    <row r="121" spans="11:11" ht="15" customHeight="1" x14ac:dyDescent="0.25">
      <c r="K121">
        <v>948.09</v>
      </c>
    </row>
    <row r="122" spans="11:11" ht="15" customHeight="1" x14ac:dyDescent="0.25">
      <c r="K122">
        <v>866.89</v>
      </c>
    </row>
    <row r="123" spans="11:11" ht="15" customHeight="1" x14ac:dyDescent="0.25">
      <c r="K123">
        <v>684.5</v>
      </c>
    </row>
    <row r="124" spans="11:11" ht="15" customHeight="1" x14ac:dyDescent="0.25">
      <c r="K124">
        <v>1391.63</v>
      </c>
    </row>
    <row r="125" spans="11:11" ht="15" customHeight="1" x14ac:dyDescent="0.25">
      <c r="K125">
        <v>678.82</v>
      </c>
    </row>
    <row r="126" spans="11:11" ht="15" customHeight="1" x14ac:dyDescent="0.25">
      <c r="K126">
        <v>961.36</v>
      </c>
    </row>
    <row r="127" spans="11:11" ht="15" customHeight="1" x14ac:dyDescent="0.25">
      <c r="K127">
        <v>1023.22</v>
      </c>
    </row>
    <row r="128" spans="11:11" ht="15" customHeight="1" x14ac:dyDescent="0.25">
      <c r="K128">
        <v>851.44</v>
      </c>
    </row>
    <row r="129" spans="11:11" ht="15" customHeight="1" x14ac:dyDescent="0.25">
      <c r="K129">
        <v>1247.6300000000001</v>
      </c>
    </row>
    <row r="130" spans="11:11" ht="15" customHeight="1" x14ac:dyDescent="0.25">
      <c r="K130">
        <v>1373.37</v>
      </c>
    </row>
    <row r="131" spans="11:11" ht="15" customHeight="1" x14ac:dyDescent="0.25">
      <c r="K131">
        <v>1177.79</v>
      </c>
    </row>
    <row r="132" spans="11:11" ht="15" customHeight="1" x14ac:dyDescent="0.25">
      <c r="K132">
        <v>929.79</v>
      </c>
    </row>
    <row r="133" spans="11:11" ht="15" customHeight="1" x14ac:dyDescent="0.25">
      <c r="K133">
        <v>690.18</v>
      </c>
    </row>
    <row r="134" spans="11:11" ht="15" customHeight="1" x14ac:dyDescent="0.25">
      <c r="K134">
        <v>736.95</v>
      </c>
    </row>
    <row r="135" spans="11:11" ht="15" customHeight="1" x14ac:dyDescent="0.25">
      <c r="K135">
        <v>1293.1400000000001</v>
      </c>
    </row>
    <row r="136" spans="11:11" ht="15" customHeight="1" x14ac:dyDescent="0.25">
      <c r="K136">
        <v>1134.24</v>
      </c>
    </row>
    <row r="137" spans="11:11" ht="15" customHeight="1" x14ac:dyDescent="0.25">
      <c r="K137">
        <v>1316.3</v>
      </c>
    </row>
    <row r="138" spans="11:11" ht="15" customHeight="1" x14ac:dyDescent="0.25">
      <c r="K138">
        <v>1440.09</v>
      </c>
    </row>
    <row r="139" spans="11:11" ht="15" customHeight="1" x14ac:dyDescent="0.25">
      <c r="K139">
        <v>1249.47</v>
      </c>
    </row>
    <row r="140" spans="11:11" ht="15" customHeight="1" x14ac:dyDescent="0.25">
      <c r="K140">
        <v>787.9</v>
      </c>
    </row>
    <row r="141" spans="11:11" ht="15" customHeight="1" x14ac:dyDescent="0.25">
      <c r="K141">
        <v>1320.84</v>
      </c>
    </row>
    <row r="142" spans="11:11" ht="15" customHeight="1" x14ac:dyDescent="0.25">
      <c r="K142">
        <v>1263.3800000000001</v>
      </c>
    </row>
    <row r="143" spans="11:11" ht="15" customHeight="1" x14ac:dyDescent="0.25">
      <c r="K143">
        <v>1212.95</v>
      </c>
    </row>
    <row r="144" spans="11:11" ht="15" customHeight="1" x14ac:dyDescent="0.25">
      <c r="K144">
        <v>1081.6300000000001</v>
      </c>
    </row>
    <row r="145" spans="11:11" ht="15" customHeight="1" x14ac:dyDescent="0.25">
      <c r="K145">
        <v>1214.1400000000001</v>
      </c>
    </row>
    <row r="146" spans="11:11" ht="15" customHeight="1" x14ac:dyDescent="0.25">
      <c r="K146">
        <v>1367.41</v>
      </c>
    </row>
    <row r="147" spans="11:11" ht="15" customHeight="1" x14ac:dyDescent="0.25">
      <c r="K147">
        <v>1579.93</v>
      </c>
    </row>
    <row r="148" spans="11:11" ht="15" customHeight="1" x14ac:dyDescent="0.25">
      <c r="K148">
        <v>1405.68</v>
      </c>
    </row>
    <row r="149" spans="11:11" ht="15" customHeight="1" x14ac:dyDescent="0.25">
      <c r="K149">
        <v>965.25</v>
      </c>
    </row>
    <row r="150" spans="11:11" ht="15" customHeight="1" x14ac:dyDescent="0.25">
      <c r="K150">
        <v>1081.01</v>
      </c>
    </row>
    <row r="151" spans="11:11" ht="15" customHeight="1" x14ac:dyDescent="0.25">
      <c r="K151">
        <v>713.61</v>
      </c>
    </row>
    <row r="152" spans="11:11" ht="15" customHeight="1" x14ac:dyDescent="0.25">
      <c r="K152">
        <v>1033.28</v>
      </c>
    </row>
    <row r="153" spans="11:11" ht="15" customHeight="1" x14ac:dyDescent="0.25">
      <c r="K153">
        <v>999.4</v>
      </c>
    </row>
    <row r="154" spans="11:11" ht="15" customHeight="1" x14ac:dyDescent="0.25">
      <c r="K154">
        <v>361.42</v>
      </c>
    </row>
    <row r="155" spans="11:11" ht="15" customHeight="1" x14ac:dyDescent="0.25">
      <c r="K155">
        <v>721.3</v>
      </c>
    </row>
    <row r="156" spans="11:11" ht="15" customHeight="1" x14ac:dyDescent="0.25">
      <c r="K156">
        <v>1052.6199999999999</v>
      </c>
    </row>
    <row r="157" spans="11:11" ht="15" customHeight="1" x14ac:dyDescent="0.25">
      <c r="K157">
        <v>1094.3</v>
      </c>
    </row>
    <row r="158" spans="11:11" ht="15" customHeight="1" x14ac:dyDescent="0.25">
      <c r="K158">
        <v>937.92</v>
      </c>
    </row>
    <row r="159" spans="11:11" ht="15" customHeight="1" x14ac:dyDescent="0.25">
      <c r="K159">
        <v>1217.1400000000001</v>
      </c>
    </row>
    <row r="160" spans="11:11" ht="15" customHeight="1" x14ac:dyDescent="0.25">
      <c r="K160">
        <v>225.9</v>
      </c>
    </row>
    <row r="161" spans="11:11" ht="15" customHeight="1" x14ac:dyDescent="0.25">
      <c r="K161">
        <v>707.88</v>
      </c>
    </row>
    <row r="162" spans="11:11" ht="15" customHeight="1" x14ac:dyDescent="0.25">
      <c r="K162">
        <v>856.16</v>
      </c>
    </row>
    <row r="163" spans="11:11" ht="15" customHeight="1" x14ac:dyDescent="0.25">
      <c r="K163">
        <v>949.8</v>
      </c>
    </row>
    <row r="164" spans="11:11" ht="15" customHeight="1" x14ac:dyDescent="0.25">
      <c r="K164">
        <v>1510.56</v>
      </c>
    </row>
    <row r="165" spans="11:11" ht="15" customHeight="1" x14ac:dyDescent="0.25">
      <c r="K165">
        <v>1234.83</v>
      </c>
    </row>
    <row r="166" spans="11:11" ht="15" customHeight="1" x14ac:dyDescent="0.25">
      <c r="K166">
        <v>1147.42</v>
      </c>
    </row>
    <row r="167" spans="11:11" ht="15" customHeight="1" x14ac:dyDescent="0.25">
      <c r="K167">
        <v>820.95</v>
      </c>
    </row>
    <row r="168" spans="11:11" ht="15" customHeight="1" x14ac:dyDescent="0.25">
      <c r="K168">
        <v>1049.69</v>
      </c>
    </row>
    <row r="169" spans="11:11" ht="15" customHeight="1" x14ac:dyDescent="0.25">
      <c r="K169">
        <v>915.41</v>
      </c>
    </row>
    <row r="170" spans="11:11" ht="15" customHeight="1" x14ac:dyDescent="0.25">
      <c r="K170">
        <v>862.87</v>
      </c>
    </row>
    <row r="171" spans="11:11" ht="15" customHeight="1" x14ac:dyDescent="0.25">
      <c r="K171">
        <v>1017.05</v>
      </c>
    </row>
    <row r="172" spans="11:11" ht="15" customHeight="1" x14ac:dyDescent="0.25">
      <c r="K172">
        <v>763.08</v>
      </c>
    </row>
    <row r="173" spans="11:11" ht="15" customHeight="1" x14ac:dyDescent="0.25">
      <c r="K173">
        <v>978.67</v>
      </c>
    </row>
    <row r="174" spans="11:11" ht="15" customHeight="1" x14ac:dyDescent="0.25">
      <c r="K174">
        <v>1357.03</v>
      </c>
    </row>
    <row r="175" spans="11:11" ht="15" customHeight="1" x14ac:dyDescent="0.25">
      <c r="K175">
        <v>1279.6199999999999</v>
      </c>
    </row>
    <row r="176" spans="11:11" ht="15" customHeight="1" x14ac:dyDescent="0.25">
      <c r="K176">
        <v>1361.16</v>
      </c>
    </row>
    <row r="177" spans="11:11" ht="15" customHeight="1" x14ac:dyDescent="0.25">
      <c r="K177">
        <v>952.66</v>
      </c>
    </row>
    <row r="178" spans="11:11" ht="15" customHeight="1" x14ac:dyDescent="0.25">
      <c r="K178">
        <v>523.33000000000004</v>
      </c>
    </row>
    <row r="179" spans="11:11" ht="15" customHeight="1" x14ac:dyDescent="0.25">
      <c r="K179">
        <v>1375.14</v>
      </c>
    </row>
    <row r="180" spans="11:11" ht="15" customHeight="1" x14ac:dyDescent="0.25">
      <c r="K180">
        <v>545.6</v>
      </c>
    </row>
    <row r="181" spans="11:11" ht="15" customHeight="1" x14ac:dyDescent="0.25">
      <c r="K181">
        <v>847.12</v>
      </c>
    </row>
    <row r="182" spans="11:11" ht="15" customHeight="1" x14ac:dyDescent="0.25">
      <c r="K182">
        <v>1464.07</v>
      </c>
    </row>
    <row r="183" spans="11:11" ht="15" customHeight="1" x14ac:dyDescent="0.25">
      <c r="K183">
        <v>1113.21</v>
      </c>
    </row>
    <row r="184" spans="11:11" ht="15" customHeight="1" x14ac:dyDescent="0.25">
      <c r="K184">
        <v>1292.26</v>
      </c>
    </row>
    <row r="185" spans="11:11" ht="15" customHeight="1" x14ac:dyDescent="0.25">
      <c r="K185">
        <v>634.98</v>
      </c>
    </row>
    <row r="186" spans="11:11" ht="15" customHeight="1" x14ac:dyDescent="0.25">
      <c r="K186">
        <v>651.65</v>
      </c>
    </row>
    <row r="187" spans="11:11" ht="15" customHeight="1" x14ac:dyDescent="0.25">
      <c r="K187">
        <v>602.12</v>
      </c>
    </row>
    <row r="188" spans="11:11" ht="15" customHeight="1" x14ac:dyDescent="0.25">
      <c r="K188">
        <v>1367.6</v>
      </c>
    </row>
    <row r="189" spans="11:11" ht="15" customHeight="1" x14ac:dyDescent="0.25">
      <c r="K189">
        <v>891.63</v>
      </c>
    </row>
    <row r="190" spans="11:11" ht="15" customHeight="1" x14ac:dyDescent="0.25">
      <c r="K190">
        <v>1197.3699999999999</v>
      </c>
    </row>
    <row r="191" spans="11:11" ht="15" customHeight="1" x14ac:dyDescent="0.25">
      <c r="K191">
        <v>1355.34</v>
      </c>
    </row>
    <row r="192" spans="11:11" ht="15" customHeight="1" x14ac:dyDescent="0.25">
      <c r="K192">
        <v>904.44</v>
      </c>
    </row>
    <row r="193" spans="11:11" ht="15" customHeight="1" x14ac:dyDescent="0.25">
      <c r="K193">
        <v>1638.89</v>
      </c>
    </row>
    <row r="194" spans="11:11" ht="15" customHeight="1" x14ac:dyDescent="0.25">
      <c r="K194">
        <v>1325.24</v>
      </c>
    </row>
    <row r="195" spans="11:11" ht="15" customHeight="1" x14ac:dyDescent="0.25">
      <c r="K195">
        <v>892.26</v>
      </c>
    </row>
    <row r="196" spans="11:11" ht="15" customHeight="1" x14ac:dyDescent="0.25">
      <c r="K196">
        <v>1553.37</v>
      </c>
    </row>
    <row r="197" spans="11:11" ht="15" customHeight="1" x14ac:dyDescent="0.25">
      <c r="K197">
        <v>697.54</v>
      </c>
    </row>
    <row r="198" spans="11:11" ht="15" customHeight="1" x14ac:dyDescent="0.25">
      <c r="K198">
        <v>1127.03</v>
      </c>
    </row>
    <row r="199" spans="11:11" ht="15" customHeight="1" x14ac:dyDescent="0.25">
      <c r="K199">
        <v>854.27</v>
      </c>
    </row>
    <row r="200" spans="11:11" ht="15" customHeight="1" x14ac:dyDescent="0.25">
      <c r="K200">
        <v>810.98</v>
      </c>
    </row>
    <row r="201" spans="11:11" ht="15" customHeight="1" x14ac:dyDescent="0.25">
      <c r="K201">
        <v>902.46</v>
      </c>
    </row>
    <row r="202" spans="11:11" ht="15" customHeight="1" x14ac:dyDescent="0.25">
      <c r="K202">
        <v>623.26</v>
      </c>
    </row>
    <row r="203" spans="11:11" ht="15" customHeight="1" x14ac:dyDescent="0.25">
      <c r="K203">
        <v>952.45</v>
      </c>
    </row>
    <row r="204" spans="11:11" ht="15" customHeight="1" x14ac:dyDescent="0.25">
      <c r="K204">
        <v>853.4</v>
      </c>
    </row>
    <row r="205" spans="11:11" ht="15" customHeight="1" x14ac:dyDescent="0.25">
      <c r="K205">
        <v>1029.52</v>
      </c>
    </row>
    <row r="206" spans="11:11" ht="15" customHeight="1" x14ac:dyDescent="0.25">
      <c r="K206">
        <v>1172.72</v>
      </c>
    </row>
  </sheetData>
  <hyperlinks>
    <hyperlink ref="I1" location="'List of Topics'!A1" display="Return to List of Topics sheet"/>
  </hyperlink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1"/>
  <dimension ref="A1:AG86"/>
  <sheetViews>
    <sheetView workbookViewId="0">
      <selection activeCell="I1" sqref="I1"/>
    </sheetView>
  </sheetViews>
  <sheetFormatPr defaultRowHeight="15" customHeight="1" x14ac:dyDescent="0.25"/>
  <cols>
    <col min="1" max="1" width="3.5703125" customWidth="1"/>
    <col min="10" max="10" width="9.140625" customWidth="1"/>
    <col min="14" max="14" width="9.140625" customWidth="1"/>
    <col min="15" max="15" width="11" customWidth="1"/>
    <col min="16" max="16" width="15" customWidth="1"/>
    <col min="19" max="24" width="9.140625" customWidth="1"/>
    <col min="32" max="32" width="15.7109375" customWidth="1"/>
  </cols>
  <sheetData>
    <row r="1" spans="1:33" ht="15" customHeight="1" x14ac:dyDescent="0.25">
      <c r="A1" s="74" t="str">
        <f ca="1">"© S. Christian Albright, 2011-" &amp; YEAR(TODAY()) &amp; ", All Rights Reserved"</f>
        <v>© S. Christian Albright, 2011-2017, All Rights Reserved</v>
      </c>
      <c r="I1" s="1" t="s">
        <v>506</v>
      </c>
    </row>
    <row r="3" spans="1:33" ht="15" customHeight="1" x14ac:dyDescent="0.25">
      <c r="B3" s="32"/>
    </row>
    <row r="7" spans="1:33" ht="15" customHeight="1" x14ac:dyDescent="0.25">
      <c r="K7" t="s">
        <v>10</v>
      </c>
      <c r="L7" s="6" t="s">
        <v>249</v>
      </c>
      <c r="M7" s="6" t="s">
        <v>250</v>
      </c>
      <c r="N7" s="6" t="s">
        <v>251</v>
      </c>
      <c r="P7" t="s">
        <v>252</v>
      </c>
      <c r="AF7" t="s">
        <v>252</v>
      </c>
    </row>
    <row r="8" spans="1:33" ht="15" customHeight="1" x14ac:dyDescent="0.25">
      <c r="K8" s="31">
        <v>39814</v>
      </c>
      <c r="L8">
        <v>800</v>
      </c>
      <c r="M8">
        <v>1750</v>
      </c>
      <c r="N8">
        <v>640</v>
      </c>
      <c r="P8" t="s">
        <v>253</v>
      </c>
      <c r="Q8" s="104"/>
      <c r="AF8" t="s">
        <v>253</v>
      </c>
      <c r="AG8" s="4">
        <f>CORREL(L8:L86,M8:M86)</f>
        <v>0.77611193158688774</v>
      </c>
    </row>
    <row r="9" spans="1:33" ht="15" customHeight="1" x14ac:dyDescent="0.25">
      <c r="K9" s="31">
        <v>39845</v>
      </c>
      <c r="L9">
        <v>1360</v>
      </c>
      <c r="M9">
        <v>2970</v>
      </c>
      <c r="N9">
        <v>280</v>
      </c>
      <c r="P9" t="s">
        <v>254</v>
      </c>
      <c r="Q9" s="104"/>
      <c r="AF9" t="s">
        <v>254</v>
      </c>
      <c r="AG9" s="4">
        <f>CORREL(L8:L86,N8:N86)</f>
        <v>-0.31273925666101104</v>
      </c>
    </row>
    <row r="10" spans="1:33" ht="15" customHeight="1" x14ac:dyDescent="0.25">
      <c r="K10" s="31">
        <v>39873</v>
      </c>
      <c r="L10">
        <v>1150</v>
      </c>
      <c r="M10">
        <v>2370</v>
      </c>
      <c r="N10">
        <v>230</v>
      </c>
      <c r="P10" t="s">
        <v>255</v>
      </c>
      <c r="Q10" s="104"/>
      <c r="AF10" t="s">
        <v>255</v>
      </c>
      <c r="AG10" s="4">
        <f>CORREL(M8:M86,N8:N86)</f>
        <v>-0.41242051819881692</v>
      </c>
    </row>
    <row r="11" spans="1:33" ht="15" customHeight="1" x14ac:dyDescent="0.25">
      <c r="K11" s="31">
        <v>39904</v>
      </c>
      <c r="L11">
        <v>940</v>
      </c>
      <c r="M11">
        <v>2010</v>
      </c>
      <c r="N11">
        <v>410</v>
      </c>
    </row>
    <row r="12" spans="1:33" ht="15" customHeight="1" x14ac:dyDescent="0.25">
      <c r="K12" s="31">
        <v>39934</v>
      </c>
      <c r="L12">
        <v>740</v>
      </c>
      <c r="M12">
        <v>1690</v>
      </c>
      <c r="N12">
        <v>290</v>
      </c>
    </row>
    <row r="13" spans="1:33" ht="15" customHeight="1" x14ac:dyDescent="0.25">
      <c r="K13" s="31">
        <v>39965</v>
      </c>
      <c r="L13">
        <v>1090</v>
      </c>
      <c r="M13">
        <v>2590</v>
      </c>
      <c r="N13">
        <v>460</v>
      </c>
    </row>
    <row r="14" spans="1:33" ht="15" customHeight="1" x14ac:dyDescent="0.25">
      <c r="K14" s="31">
        <v>39995</v>
      </c>
      <c r="L14">
        <v>780</v>
      </c>
      <c r="M14">
        <v>1640</v>
      </c>
      <c r="N14">
        <v>760</v>
      </c>
    </row>
    <row r="15" spans="1:33" ht="15" customHeight="1" x14ac:dyDescent="0.25">
      <c r="K15" s="31">
        <v>40026</v>
      </c>
      <c r="L15">
        <v>910</v>
      </c>
      <c r="M15">
        <v>2100</v>
      </c>
      <c r="N15">
        <v>840</v>
      </c>
    </row>
    <row r="16" spans="1:33" ht="15" customHeight="1" x14ac:dyDescent="0.25">
      <c r="K16" s="31">
        <v>40057</v>
      </c>
      <c r="L16">
        <v>990</v>
      </c>
      <c r="M16">
        <v>1620</v>
      </c>
      <c r="N16">
        <v>760</v>
      </c>
    </row>
    <row r="17" spans="3:14" ht="15" customHeight="1" x14ac:dyDescent="0.25">
      <c r="K17" s="31">
        <v>40087</v>
      </c>
      <c r="L17">
        <v>800</v>
      </c>
      <c r="M17">
        <v>1790</v>
      </c>
      <c r="N17">
        <v>710</v>
      </c>
    </row>
    <row r="18" spans="3:14" ht="15" customHeight="1" x14ac:dyDescent="0.25">
      <c r="K18" s="31">
        <v>40118</v>
      </c>
      <c r="L18">
        <v>1200</v>
      </c>
      <c r="M18">
        <v>2320</v>
      </c>
      <c r="N18">
        <v>690</v>
      </c>
    </row>
    <row r="19" spans="3:14" ht="15" customHeight="1" x14ac:dyDescent="0.25">
      <c r="K19" s="31">
        <v>40148</v>
      </c>
      <c r="L19">
        <v>1150</v>
      </c>
      <c r="M19">
        <v>2090</v>
      </c>
      <c r="N19">
        <v>640</v>
      </c>
    </row>
    <row r="20" spans="3:14" ht="15" customHeight="1" x14ac:dyDescent="0.25">
      <c r="K20" s="31">
        <v>40179</v>
      </c>
      <c r="L20">
        <v>880</v>
      </c>
      <c r="M20">
        <v>2170</v>
      </c>
      <c r="N20">
        <v>530</v>
      </c>
    </row>
    <row r="21" spans="3:14" ht="15" customHeight="1" x14ac:dyDescent="0.25">
      <c r="K21" s="31">
        <v>40210</v>
      </c>
      <c r="L21">
        <v>870</v>
      </c>
      <c r="M21">
        <v>1640</v>
      </c>
      <c r="N21">
        <v>640</v>
      </c>
    </row>
    <row r="22" spans="3:14" ht="15" customHeight="1" x14ac:dyDescent="0.25">
      <c r="K22" s="31">
        <v>40238</v>
      </c>
      <c r="L22">
        <v>870</v>
      </c>
      <c r="M22">
        <v>1980</v>
      </c>
      <c r="N22">
        <v>560</v>
      </c>
    </row>
    <row r="23" spans="3:14" ht="15" customHeight="1" x14ac:dyDescent="0.25">
      <c r="K23" s="31">
        <v>40269</v>
      </c>
      <c r="L23">
        <v>760</v>
      </c>
      <c r="M23">
        <v>1360</v>
      </c>
      <c r="N23">
        <v>980</v>
      </c>
    </row>
    <row r="24" spans="3:14" ht="15" customHeight="1" x14ac:dyDescent="0.25">
      <c r="K24" s="31">
        <v>40299</v>
      </c>
      <c r="L24">
        <v>1010</v>
      </c>
      <c r="M24">
        <v>2110</v>
      </c>
      <c r="N24">
        <v>880</v>
      </c>
    </row>
    <row r="25" spans="3:14" ht="15" customHeight="1" x14ac:dyDescent="0.25">
      <c r="K25" s="31">
        <v>40330</v>
      </c>
      <c r="L25">
        <v>820</v>
      </c>
      <c r="M25">
        <v>1740</v>
      </c>
      <c r="N25">
        <v>570</v>
      </c>
    </row>
    <row r="26" spans="3:14" ht="15" customHeight="1" x14ac:dyDescent="0.25">
      <c r="K26" s="31">
        <v>40360</v>
      </c>
      <c r="L26">
        <v>1140</v>
      </c>
      <c r="M26">
        <v>2040</v>
      </c>
      <c r="N26">
        <v>650</v>
      </c>
    </row>
    <row r="27" spans="3:14" ht="15" customHeight="1" x14ac:dyDescent="0.25">
      <c r="K27" s="31">
        <v>40391</v>
      </c>
      <c r="L27">
        <v>730</v>
      </c>
      <c r="M27">
        <v>1940</v>
      </c>
      <c r="N27">
        <v>600</v>
      </c>
    </row>
    <row r="28" spans="3:14" ht="15" customHeight="1" x14ac:dyDescent="0.25">
      <c r="K28" s="31">
        <v>40422</v>
      </c>
      <c r="L28">
        <v>1150</v>
      </c>
      <c r="M28">
        <v>2000</v>
      </c>
      <c r="N28">
        <v>540</v>
      </c>
    </row>
    <row r="29" spans="3:14" ht="15" customHeight="1" x14ac:dyDescent="0.25">
      <c r="C29" s="49"/>
      <c r="K29" s="31">
        <v>40452</v>
      </c>
      <c r="L29">
        <v>690</v>
      </c>
      <c r="M29">
        <v>890</v>
      </c>
      <c r="N29">
        <v>1130</v>
      </c>
    </row>
    <row r="30" spans="3:14" ht="15" customHeight="1" x14ac:dyDescent="0.25">
      <c r="K30" s="31">
        <v>40483</v>
      </c>
      <c r="L30">
        <v>1210</v>
      </c>
      <c r="M30">
        <v>2480</v>
      </c>
      <c r="N30">
        <v>600</v>
      </c>
    </row>
    <row r="31" spans="3:14" ht="15" customHeight="1" x14ac:dyDescent="0.25">
      <c r="K31" s="31">
        <v>40513</v>
      </c>
      <c r="L31">
        <v>1080</v>
      </c>
      <c r="M31">
        <v>2050</v>
      </c>
      <c r="N31">
        <v>660</v>
      </c>
    </row>
    <row r="32" spans="3:14" ht="15" customHeight="1" x14ac:dyDescent="0.25">
      <c r="K32" s="31">
        <v>40544</v>
      </c>
      <c r="L32">
        <v>1420</v>
      </c>
      <c r="M32">
        <v>2840</v>
      </c>
      <c r="N32">
        <v>330</v>
      </c>
    </row>
    <row r="33" spans="2:14" ht="15" customHeight="1" x14ac:dyDescent="0.25">
      <c r="K33" s="31">
        <v>40575</v>
      </c>
      <c r="L33">
        <v>1230</v>
      </c>
      <c r="M33">
        <v>2490</v>
      </c>
      <c r="N33">
        <v>710</v>
      </c>
    </row>
    <row r="34" spans="2:14" ht="15" customHeight="1" x14ac:dyDescent="0.25">
      <c r="K34" s="31">
        <v>40603</v>
      </c>
      <c r="L34">
        <v>1170</v>
      </c>
      <c r="M34">
        <v>2330</v>
      </c>
      <c r="N34">
        <v>610</v>
      </c>
    </row>
    <row r="35" spans="2:14" ht="15" customHeight="1" x14ac:dyDescent="0.25">
      <c r="K35" s="31">
        <v>40634</v>
      </c>
      <c r="L35">
        <v>1140</v>
      </c>
      <c r="M35">
        <v>2540</v>
      </c>
      <c r="N35">
        <v>840</v>
      </c>
    </row>
    <row r="36" spans="2:14" ht="15" customHeight="1" x14ac:dyDescent="0.25">
      <c r="K36" s="31">
        <v>40664</v>
      </c>
      <c r="L36">
        <v>560</v>
      </c>
      <c r="M36">
        <v>1750</v>
      </c>
      <c r="N36">
        <v>1010</v>
      </c>
    </row>
    <row r="37" spans="2:14" ht="15" customHeight="1" x14ac:dyDescent="0.25">
      <c r="K37" s="31">
        <v>40695</v>
      </c>
      <c r="L37">
        <v>910</v>
      </c>
      <c r="M37">
        <v>2490</v>
      </c>
      <c r="N37">
        <v>950</v>
      </c>
    </row>
    <row r="38" spans="2:14" ht="15" customHeight="1" x14ac:dyDescent="0.25">
      <c r="K38" s="31">
        <v>40725</v>
      </c>
      <c r="L38">
        <v>1260</v>
      </c>
      <c r="M38">
        <v>2930</v>
      </c>
      <c r="N38">
        <v>150</v>
      </c>
    </row>
    <row r="39" spans="2:14" ht="15" customHeight="1" x14ac:dyDescent="0.25">
      <c r="K39" s="31">
        <v>40756</v>
      </c>
      <c r="L39">
        <v>1050</v>
      </c>
      <c r="M39">
        <v>2500</v>
      </c>
      <c r="N39">
        <v>390</v>
      </c>
    </row>
    <row r="40" spans="2:14" ht="15" customHeight="1" x14ac:dyDescent="0.25">
      <c r="K40" s="31">
        <v>40787</v>
      </c>
      <c r="L40">
        <v>1020</v>
      </c>
      <c r="M40">
        <v>2240</v>
      </c>
      <c r="N40">
        <v>440</v>
      </c>
    </row>
    <row r="41" spans="2:14" ht="15" customHeight="1" x14ac:dyDescent="0.25">
      <c r="K41" s="31">
        <v>40817</v>
      </c>
      <c r="L41">
        <v>760</v>
      </c>
      <c r="M41">
        <v>1630</v>
      </c>
      <c r="N41">
        <v>420</v>
      </c>
    </row>
    <row r="42" spans="2:14" ht="15" customHeight="1" x14ac:dyDescent="0.25">
      <c r="B42" s="32"/>
      <c r="K42" s="31">
        <v>40848</v>
      </c>
      <c r="L42">
        <v>710</v>
      </c>
      <c r="M42">
        <v>1380</v>
      </c>
      <c r="N42">
        <v>880</v>
      </c>
    </row>
    <row r="43" spans="2:14" ht="15" customHeight="1" x14ac:dyDescent="0.25">
      <c r="K43" s="31">
        <v>40878</v>
      </c>
      <c r="L43">
        <v>1000</v>
      </c>
      <c r="M43">
        <v>2000</v>
      </c>
      <c r="N43">
        <v>660</v>
      </c>
    </row>
    <row r="44" spans="2:14" ht="15" customHeight="1" x14ac:dyDescent="0.25">
      <c r="K44" s="31">
        <v>40909</v>
      </c>
      <c r="L44">
        <v>940</v>
      </c>
      <c r="M44">
        <v>2200</v>
      </c>
      <c r="N44">
        <v>630</v>
      </c>
    </row>
    <row r="45" spans="2:14" ht="15" customHeight="1" x14ac:dyDescent="0.25">
      <c r="K45" s="31">
        <v>40940</v>
      </c>
      <c r="L45">
        <v>1270</v>
      </c>
      <c r="M45">
        <v>2510</v>
      </c>
      <c r="N45">
        <v>510</v>
      </c>
    </row>
    <row r="46" spans="2:14" ht="15" customHeight="1" x14ac:dyDescent="0.25">
      <c r="B46" s="189"/>
      <c r="K46" s="31">
        <v>40969</v>
      </c>
      <c r="L46">
        <v>1370</v>
      </c>
      <c r="M46">
        <v>2610</v>
      </c>
      <c r="N46">
        <v>560</v>
      </c>
    </row>
    <row r="47" spans="2:14" ht="15" customHeight="1" x14ac:dyDescent="0.25">
      <c r="B47" s="189"/>
      <c r="K47" s="31">
        <v>41000</v>
      </c>
      <c r="L47">
        <v>1050</v>
      </c>
      <c r="M47">
        <v>2180</v>
      </c>
      <c r="N47">
        <v>620</v>
      </c>
    </row>
    <row r="48" spans="2:14" ht="15" customHeight="1" x14ac:dyDescent="0.25">
      <c r="B48" s="189"/>
      <c r="K48" s="31">
        <v>41030</v>
      </c>
      <c r="L48">
        <v>1110</v>
      </c>
      <c r="M48">
        <v>2590</v>
      </c>
      <c r="N48">
        <v>470</v>
      </c>
    </row>
    <row r="49" spans="2:14" ht="15" customHeight="1" x14ac:dyDescent="0.25">
      <c r="K49" s="31">
        <v>41061</v>
      </c>
      <c r="L49">
        <v>1170</v>
      </c>
      <c r="M49">
        <v>2160</v>
      </c>
      <c r="N49">
        <v>580</v>
      </c>
    </row>
    <row r="50" spans="2:14" ht="15" customHeight="1" x14ac:dyDescent="0.25">
      <c r="K50" s="31">
        <v>41091</v>
      </c>
      <c r="L50">
        <v>990</v>
      </c>
      <c r="M50">
        <v>2020</v>
      </c>
      <c r="N50">
        <v>480</v>
      </c>
    </row>
    <row r="51" spans="2:14" ht="15" customHeight="1" x14ac:dyDescent="0.25">
      <c r="B51" s="186"/>
      <c r="C51" s="186"/>
      <c r="D51" s="186"/>
      <c r="E51" s="161"/>
      <c r="K51" s="31">
        <v>41122</v>
      </c>
      <c r="L51">
        <v>1040</v>
      </c>
      <c r="M51">
        <v>1870</v>
      </c>
      <c r="N51">
        <v>300</v>
      </c>
    </row>
    <row r="52" spans="2:14" ht="15" customHeight="1" x14ac:dyDescent="0.25">
      <c r="B52" s="161"/>
      <c r="C52" s="161"/>
      <c r="D52" s="161"/>
      <c r="E52" s="161"/>
      <c r="K52" s="31">
        <v>41153</v>
      </c>
      <c r="L52">
        <v>1350</v>
      </c>
      <c r="M52">
        <v>2590</v>
      </c>
      <c r="N52">
        <v>540</v>
      </c>
    </row>
    <row r="53" spans="2:14" ht="15" customHeight="1" x14ac:dyDescent="0.25">
      <c r="B53" s="161"/>
      <c r="C53" s="161"/>
      <c r="D53" s="161"/>
      <c r="E53" s="161"/>
      <c r="K53" s="31">
        <v>41183</v>
      </c>
      <c r="L53">
        <v>820</v>
      </c>
      <c r="M53">
        <v>1440</v>
      </c>
      <c r="N53">
        <v>520</v>
      </c>
    </row>
    <row r="54" spans="2:14" ht="15" customHeight="1" x14ac:dyDescent="0.25">
      <c r="K54" s="31">
        <v>41214</v>
      </c>
      <c r="L54">
        <v>860</v>
      </c>
      <c r="M54">
        <v>1870</v>
      </c>
      <c r="N54">
        <v>620</v>
      </c>
    </row>
    <row r="55" spans="2:14" ht="15" customHeight="1" x14ac:dyDescent="0.25">
      <c r="K55" s="31">
        <v>41244</v>
      </c>
      <c r="L55">
        <v>1190</v>
      </c>
      <c r="M55">
        <v>2640</v>
      </c>
      <c r="N55">
        <v>460</v>
      </c>
    </row>
    <row r="56" spans="2:14" ht="15" customHeight="1" x14ac:dyDescent="0.25">
      <c r="K56" s="31">
        <v>41275</v>
      </c>
      <c r="L56">
        <v>910</v>
      </c>
      <c r="M56">
        <v>1980</v>
      </c>
      <c r="N56">
        <v>590</v>
      </c>
    </row>
    <row r="57" spans="2:14" ht="15" customHeight="1" x14ac:dyDescent="0.25">
      <c r="K57" s="31">
        <v>41306</v>
      </c>
      <c r="L57">
        <v>950</v>
      </c>
      <c r="M57">
        <v>2290</v>
      </c>
      <c r="N57">
        <v>510</v>
      </c>
    </row>
    <row r="58" spans="2:14" ht="15" customHeight="1" x14ac:dyDescent="0.25">
      <c r="K58" s="31">
        <v>41334</v>
      </c>
      <c r="L58">
        <v>820</v>
      </c>
      <c r="M58">
        <v>1850</v>
      </c>
      <c r="N58">
        <v>550</v>
      </c>
    </row>
    <row r="59" spans="2:14" ht="15" customHeight="1" x14ac:dyDescent="0.25">
      <c r="K59" s="31">
        <v>41365</v>
      </c>
      <c r="L59">
        <v>770</v>
      </c>
      <c r="M59">
        <v>1710</v>
      </c>
      <c r="N59">
        <v>610</v>
      </c>
    </row>
    <row r="60" spans="2:14" ht="15" customHeight="1" x14ac:dyDescent="0.25">
      <c r="K60" s="31">
        <v>41395</v>
      </c>
      <c r="L60">
        <v>810</v>
      </c>
      <c r="M60">
        <v>1480</v>
      </c>
      <c r="N60">
        <v>720</v>
      </c>
    </row>
    <row r="61" spans="2:14" ht="15" customHeight="1" x14ac:dyDescent="0.25">
      <c r="K61" s="31">
        <v>41426</v>
      </c>
      <c r="L61">
        <v>1370</v>
      </c>
      <c r="M61">
        <v>2820</v>
      </c>
      <c r="N61">
        <v>770</v>
      </c>
    </row>
    <row r="62" spans="2:14" ht="15" customHeight="1" x14ac:dyDescent="0.25">
      <c r="K62" s="31">
        <v>41456</v>
      </c>
      <c r="L62">
        <v>940</v>
      </c>
      <c r="M62">
        <v>2360</v>
      </c>
      <c r="N62">
        <v>540</v>
      </c>
    </row>
    <row r="63" spans="2:14" ht="15" customHeight="1" x14ac:dyDescent="0.25">
      <c r="K63" s="31">
        <v>41487</v>
      </c>
      <c r="L63">
        <v>1020</v>
      </c>
      <c r="M63">
        <v>1940</v>
      </c>
      <c r="N63">
        <v>420</v>
      </c>
    </row>
    <row r="64" spans="2:14" ht="15" customHeight="1" x14ac:dyDescent="0.25">
      <c r="K64" s="31">
        <v>41518</v>
      </c>
      <c r="L64">
        <v>930</v>
      </c>
      <c r="M64">
        <v>1900</v>
      </c>
      <c r="N64">
        <v>800</v>
      </c>
    </row>
    <row r="65" spans="11:14" ht="15" customHeight="1" x14ac:dyDescent="0.25">
      <c r="K65" s="31">
        <v>41548</v>
      </c>
      <c r="L65">
        <v>1110</v>
      </c>
      <c r="M65">
        <v>2520</v>
      </c>
      <c r="N65">
        <v>660</v>
      </c>
    </row>
    <row r="66" spans="11:14" ht="15" customHeight="1" x14ac:dyDescent="0.25">
      <c r="K66" s="31">
        <v>41579</v>
      </c>
      <c r="L66">
        <v>1230</v>
      </c>
      <c r="M66">
        <v>2320</v>
      </c>
      <c r="N66">
        <v>610</v>
      </c>
    </row>
    <row r="67" spans="11:14" ht="15" customHeight="1" x14ac:dyDescent="0.25">
      <c r="K67" s="31">
        <v>41609</v>
      </c>
      <c r="L67">
        <v>1080</v>
      </c>
      <c r="M67">
        <v>2240</v>
      </c>
      <c r="N67">
        <v>990</v>
      </c>
    </row>
    <row r="68" spans="11:14" ht="15" customHeight="1" x14ac:dyDescent="0.25">
      <c r="K68" s="31">
        <v>41640</v>
      </c>
      <c r="L68">
        <v>890</v>
      </c>
      <c r="M68">
        <v>1840</v>
      </c>
      <c r="N68">
        <v>530</v>
      </c>
    </row>
    <row r="69" spans="11:14" ht="15" customHeight="1" x14ac:dyDescent="0.25">
      <c r="K69" s="31">
        <v>41671</v>
      </c>
      <c r="L69">
        <v>970</v>
      </c>
      <c r="M69">
        <v>1940</v>
      </c>
      <c r="N69">
        <v>520</v>
      </c>
    </row>
    <row r="70" spans="11:14" ht="15" customHeight="1" x14ac:dyDescent="0.25">
      <c r="K70" s="31">
        <v>41699</v>
      </c>
      <c r="L70">
        <v>920</v>
      </c>
      <c r="M70">
        <v>2510</v>
      </c>
      <c r="N70">
        <v>480</v>
      </c>
    </row>
    <row r="71" spans="11:14" ht="15" customHeight="1" x14ac:dyDescent="0.25">
      <c r="K71" s="31">
        <v>41730</v>
      </c>
      <c r="L71">
        <v>1000</v>
      </c>
      <c r="M71">
        <v>2360</v>
      </c>
      <c r="N71">
        <v>370</v>
      </c>
    </row>
    <row r="72" spans="11:14" ht="15" customHeight="1" x14ac:dyDescent="0.25">
      <c r="K72" s="31">
        <v>41760</v>
      </c>
      <c r="L72">
        <v>1250</v>
      </c>
      <c r="M72">
        <v>2400</v>
      </c>
      <c r="N72">
        <v>380</v>
      </c>
    </row>
    <row r="73" spans="11:14" ht="15" customHeight="1" x14ac:dyDescent="0.25">
      <c r="K73" s="31">
        <v>41791</v>
      </c>
      <c r="L73">
        <v>1280</v>
      </c>
      <c r="M73">
        <v>2490</v>
      </c>
      <c r="N73">
        <v>640</v>
      </c>
    </row>
    <row r="74" spans="11:14" ht="15" customHeight="1" x14ac:dyDescent="0.25">
      <c r="K74" s="31">
        <v>41821</v>
      </c>
      <c r="L74">
        <v>790</v>
      </c>
      <c r="M74">
        <v>1760</v>
      </c>
      <c r="N74">
        <v>450</v>
      </c>
    </row>
    <row r="75" spans="11:14" ht="15" customHeight="1" x14ac:dyDescent="0.25">
      <c r="K75" s="31">
        <v>41852</v>
      </c>
      <c r="L75">
        <v>940</v>
      </c>
      <c r="M75">
        <v>2000</v>
      </c>
      <c r="N75">
        <v>290</v>
      </c>
    </row>
    <row r="76" spans="11:14" ht="15" customHeight="1" x14ac:dyDescent="0.25">
      <c r="K76" s="31">
        <v>41883</v>
      </c>
      <c r="L76">
        <v>1140</v>
      </c>
      <c r="M76">
        <v>2570</v>
      </c>
      <c r="N76">
        <v>460</v>
      </c>
    </row>
    <row r="77" spans="11:14" ht="15" customHeight="1" x14ac:dyDescent="0.25">
      <c r="K77" s="31">
        <v>41913</v>
      </c>
      <c r="L77">
        <v>1020</v>
      </c>
      <c r="M77">
        <v>2760</v>
      </c>
      <c r="N77">
        <v>370</v>
      </c>
    </row>
    <row r="78" spans="11:14" ht="15" customHeight="1" x14ac:dyDescent="0.25">
      <c r="K78" s="31">
        <v>41944</v>
      </c>
      <c r="L78">
        <v>1060</v>
      </c>
      <c r="M78">
        <v>1680</v>
      </c>
      <c r="N78">
        <v>560</v>
      </c>
    </row>
    <row r="79" spans="11:14" ht="15" customHeight="1" x14ac:dyDescent="0.25">
      <c r="K79" s="31">
        <v>41974</v>
      </c>
      <c r="L79">
        <v>1130</v>
      </c>
      <c r="M79">
        <v>2000</v>
      </c>
      <c r="N79">
        <v>60</v>
      </c>
    </row>
    <row r="80" spans="11:14" ht="15" customHeight="1" x14ac:dyDescent="0.25">
      <c r="K80" s="31">
        <v>42005</v>
      </c>
      <c r="L80">
        <v>1050</v>
      </c>
      <c r="M80">
        <v>2270</v>
      </c>
      <c r="N80">
        <v>710</v>
      </c>
    </row>
    <row r="81" spans="11:14" ht="15" customHeight="1" x14ac:dyDescent="0.25">
      <c r="K81" s="31">
        <v>42036</v>
      </c>
      <c r="L81">
        <v>1380</v>
      </c>
      <c r="M81">
        <v>2350</v>
      </c>
      <c r="N81">
        <v>660</v>
      </c>
    </row>
    <row r="82" spans="11:14" ht="15" customHeight="1" x14ac:dyDescent="0.25">
      <c r="K82" s="31">
        <v>42064</v>
      </c>
      <c r="L82">
        <v>770</v>
      </c>
      <c r="M82">
        <v>1410</v>
      </c>
      <c r="N82">
        <v>800</v>
      </c>
    </row>
    <row r="83" spans="11:14" ht="15" customHeight="1" x14ac:dyDescent="0.25">
      <c r="K83" s="31">
        <v>42095</v>
      </c>
      <c r="L83">
        <v>860</v>
      </c>
      <c r="M83">
        <v>2410</v>
      </c>
      <c r="N83">
        <v>360</v>
      </c>
    </row>
    <row r="84" spans="11:14" ht="15" customHeight="1" x14ac:dyDescent="0.25">
      <c r="K84" s="31">
        <v>42125</v>
      </c>
      <c r="L84">
        <v>1130</v>
      </c>
      <c r="M84">
        <v>1980</v>
      </c>
      <c r="N84">
        <v>700</v>
      </c>
    </row>
    <row r="85" spans="11:14" ht="15" customHeight="1" x14ac:dyDescent="0.25">
      <c r="K85" s="31">
        <v>42156</v>
      </c>
      <c r="L85">
        <v>1350</v>
      </c>
      <c r="M85">
        <v>2960</v>
      </c>
      <c r="N85">
        <v>300</v>
      </c>
    </row>
    <row r="86" spans="11:14" ht="15" customHeight="1" x14ac:dyDescent="0.25">
      <c r="K86" s="31">
        <v>42186</v>
      </c>
      <c r="L86">
        <v>920</v>
      </c>
      <c r="M86">
        <v>2320</v>
      </c>
      <c r="N86">
        <v>380</v>
      </c>
    </row>
  </sheetData>
  <hyperlinks>
    <hyperlink ref="I1" location="'List of Topics'!A1" display="Return to List of Topics sheet"/>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O42"/>
  <sheetViews>
    <sheetView showGridLines="0" showRowColHeaders="0" workbookViewId="0">
      <selection activeCell="I1" sqref="I1"/>
    </sheetView>
  </sheetViews>
  <sheetFormatPr defaultRowHeight="15" customHeight="1" x14ac:dyDescent="0.25"/>
  <cols>
    <col min="1" max="1" width="3.5703125" customWidth="1"/>
    <col min="11" max="11" width="14.5703125" customWidth="1"/>
    <col min="12" max="12" width="11.85546875" customWidth="1"/>
    <col min="13" max="13" width="13.42578125" customWidth="1"/>
    <col min="14" max="14" width="12.28515625"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K3" s="32" t="s">
        <v>365</v>
      </c>
      <c r="L3" s="32" t="s">
        <v>366</v>
      </c>
      <c r="M3" s="32" t="s">
        <v>388</v>
      </c>
      <c r="N3" s="32" t="s">
        <v>389</v>
      </c>
      <c r="O3" s="32" t="s">
        <v>367</v>
      </c>
    </row>
    <row r="4" spans="1:15" ht="15" customHeight="1" x14ac:dyDescent="0.25">
      <c r="K4" t="s">
        <v>364</v>
      </c>
      <c r="L4" t="s">
        <v>368</v>
      </c>
      <c r="M4" s="94">
        <f>_xlfn.NORM.DIST(80,100,25,1)</f>
        <v>0.21185539858339661</v>
      </c>
      <c r="N4" s="94">
        <f>NORMDIST(80,100,25,1)</f>
        <v>0.21185539858339661</v>
      </c>
      <c r="O4" t="s">
        <v>390</v>
      </c>
    </row>
    <row r="5" spans="1:15" ht="15" customHeight="1" x14ac:dyDescent="0.25">
      <c r="K5" t="s">
        <v>369</v>
      </c>
      <c r="L5" t="s">
        <v>370</v>
      </c>
      <c r="M5" s="94">
        <f>_xlfn.NORM.INV(0.8,100,25)</f>
        <v>121.04053083932287</v>
      </c>
      <c r="N5" s="94">
        <f>NORMINV(0.8,100,25)</f>
        <v>121.04053083932287</v>
      </c>
      <c r="O5" t="s">
        <v>402</v>
      </c>
    </row>
    <row r="6" spans="1:15" ht="15" customHeight="1" x14ac:dyDescent="0.25">
      <c r="K6" t="s">
        <v>371</v>
      </c>
      <c r="L6" t="s">
        <v>372</v>
      </c>
      <c r="M6" s="94">
        <f>_xlfn.BINOM.DIST(45,100,0.5,1)</f>
        <v>0.18410080866334791</v>
      </c>
      <c r="N6" s="94">
        <f>BINOMDIST(45,100,0.5,1)</f>
        <v>0.18410080866334791</v>
      </c>
      <c r="O6" t="s">
        <v>391</v>
      </c>
    </row>
    <row r="7" spans="1:15" ht="15" customHeight="1" x14ac:dyDescent="0.25">
      <c r="K7" t="s">
        <v>373</v>
      </c>
      <c r="L7" t="s">
        <v>374</v>
      </c>
      <c r="M7">
        <f>_xlfn.BINOM.INV(100,0.5,0.95)</f>
        <v>58</v>
      </c>
      <c r="N7">
        <f>CRITBINOM(100,0.5,0.95)</f>
        <v>58</v>
      </c>
      <c r="O7" t="s">
        <v>392</v>
      </c>
    </row>
    <row r="8" spans="1:15" ht="15" customHeight="1" x14ac:dyDescent="0.25">
      <c r="K8" t="s">
        <v>375</v>
      </c>
      <c r="L8" t="s">
        <v>379</v>
      </c>
      <c r="M8" s="94">
        <f>_xlfn.CHISQ.DIST(15,20,1)</f>
        <v>0.2235923869802855</v>
      </c>
      <c r="N8" s="94">
        <f>1-CHIDIST(15,20)</f>
        <v>0.2235923869802855</v>
      </c>
      <c r="O8" t="s">
        <v>393</v>
      </c>
    </row>
    <row r="9" spans="1:15" ht="15" customHeight="1" x14ac:dyDescent="0.25">
      <c r="K9" t="s">
        <v>376</v>
      </c>
      <c r="L9" t="s">
        <v>379</v>
      </c>
      <c r="M9" s="94">
        <f>_xlfn.CHISQ.DIST.RT(15,20)</f>
        <v>0.7764076130197145</v>
      </c>
      <c r="N9" s="94">
        <f>CHIDIST(15,20)</f>
        <v>0.7764076130197145</v>
      </c>
      <c r="O9" t="s">
        <v>394</v>
      </c>
    </row>
    <row r="10" spans="1:15" ht="15" customHeight="1" x14ac:dyDescent="0.25">
      <c r="K10" t="s">
        <v>377</v>
      </c>
      <c r="L10" t="s">
        <v>380</v>
      </c>
      <c r="M10" s="94">
        <f>_xlfn.CHISQ.INV(0.25,20)</f>
        <v>15.451773539047727</v>
      </c>
      <c r="N10" s="94">
        <f>CHIINV(0.75,20)</f>
        <v>15.451773539047727</v>
      </c>
      <c r="O10" t="s">
        <v>395</v>
      </c>
    </row>
    <row r="11" spans="1:15" ht="15" customHeight="1" x14ac:dyDescent="0.25">
      <c r="K11" t="s">
        <v>378</v>
      </c>
      <c r="L11" t="s">
        <v>380</v>
      </c>
      <c r="M11" s="94">
        <f>_xlfn.CHISQ.INV.RT(0.05,20)</f>
        <v>31.410432844230925</v>
      </c>
      <c r="N11" s="94">
        <f>CHIINV(0.05,20)</f>
        <v>31.410432844230925</v>
      </c>
      <c r="O11" t="s">
        <v>396</v>
      </c>
    </row>
    <row r="12" spans="1:15" ht="15" customHeight="1" x14ac:dyDescent="0.25">
      <c r="K12" t="s">
        <v>381</v>
      </c>
      <c r="L12" t="s">
        <v>386</v>
      </c>
      <c r="M12" s="94">
        <f>_xlfn.T.DIST(1,20,1)</f>
        <v>0.83537171141414546</v>
      </c>
      <c r="N12" s="94">
        <f>1-TDIST(1,20,1)</f>
        <v>0.83537171141414546</v>
      </c>
      <c r="O12" t="s">
        <v>397</v>
      </c>
    </row>
    <row r="13" spans="1:15" ht="15" customHeight="1" x14ac:dyDescent="0.25">
      <c r="K13" t="s">
        <v>382</v>
      </c>
      <c r="L13" t="s">
        <v>386</v>
      </c>
      <c r="M13" s="94">
        <f>_xlfn.T.DIST.2T(1,20)</f>
        <v>0.32925657717170909</v>
      </c>
      <c r="N13" s="94">
        <f>TDIST(1,20,2)</f>
        <v>0.32925657717170909</v>
      </c>
      <c r="O13" t="s">
        <v>401</v>
      </c>
    </row>
    <row r="14" spans="1:15" ht="15" customHeight="1" x14ac:dyDescent="0.25">
      <c r="K14" t="s">
        <v>383</v>
      </c>
      <c r="L14" t="s">
        <v>386</v>
      </c>
      <c r="M14" s="94">
        <f>_xlfn.T.DIST.RT(1,20)</f>
        <v>0.16462828858585454</v>
      </c>
      <c r="N14" s="94">
        <f>TDIST(1,20,1)</f>
        <v>0.16462828858585454</v>
      </c>
      <c r="O14" t="s">
        <v>398</v>
      </c>
    </row>
    <row r="15" spans="1:15" ht="15" customHeight="1" x14ac:dyDescent="0.25">
      <c r="K15" t="s">
        <v>384</v>
      </c>
      <c r="L15" t="s">
        <v>387</v>
      </c>
      <c r="M15" s="94">
        <f>_xlfn.T.INV(0.05,20)</f>
        <v>-1.7247182429207868</v>
      </c>
      <c r="N15" s="94">
        <f>-TINV(0.1,20)</f>
        <v>-1.7247182429207868</v>
      </c>
      <c r="O15" t="s">
        <v>399</v>
      </c>
    </row>
    <row r="16" spans="1:15" ht="15" customHeight="1" x14ac:dyDescent="0.25">
      <c r="K16" t="s">
        <v>385</v>
      </c>
      <c r="L16" t="s">
        <v>387</v>
      </c>
      <c r="M16" s="94">
        <f>_xlfn.T.INV.2T(0.95,20)</f>
        <v>6.3498388741329556E-2</v>
      </c>
      <c r="N16" s="94">
        <f>TINV(0.95,20)</f>
        <v>6.3498388741329556E-2</v>
      </c>
      <c r="O16" t="s">
        <v>400</v>
      </c>
    </row>
    <row r="18" spans="11:11" ht="15" customHeight="1" x14ac:dyDescent="0.25">
      <c r="K18" s="1"/>
    </row>
    <row r="42" spans="2:2" ht="15" customHeight="1" x14ac:dyDescent="0.25">
      <c r="B42" s="32"/>
    </row>
  </sheetData>
  <hyperlinks>
    <hyperlink ref="I1" location="'List of Topics'!A1" display="Return to List of Topics sheet"/>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2"/>
  <dimension ref="A1:AH12"/>
  <sheetViews>
    <sheetView workbookViewId="0">
      <selection activeCell="I1" sqref="I1"/>
    </sheetView>
  </sheetViews>
  <sheetFormatPr defaultRowHeight="15" customHeight="1" x14ac:dyDescent="0.25"/>
  <cols>
    <col min="1" max="1" width="3.5703125" customWidth="1"/>
    <col min="11" max="11" width="14.85546875" customWidth="1"/>
    <col min="18" max="24" width="9.140625" customWidth="1"/>
    <col min="34" max="34" width="9.85546875" customWidth="1"/>
  </cols>
  <sheetData>
    <row r="1" spans="1:34" ht="15" customHeight="1" x14ac:dyDescent="0.25">
      <c r="A1" s="74" t="str">
        <f ca="1">"© S. Christian Albright, 2011-" &amp; YEAR(TODAY()) &amp; ", All Rights Reserved"</f>
        <v>© S. Christian Albright, 2011-2017, All Rights Reserved</v>
      </c>
      <c r="I1" s="1" t="s">
        <v>506</v>
      </c>
    </row>
    <row r="5" spans="1:34" ht="15" customHeight="1" x14ac:dyDescent="0.25">
      <c r="AH5" s="22"/>
    </row>
    <row r="6" spans="1:34" ht="15" customHeight="1" x14ac:dyDescent="0.25">
      <c r="K6" t="s">
        <v>209</v>
      </c>
      <c r="L6" s="5">
        <v>30000</v>
      </c>
      <c r="N6" t="s">
        <v>210</v>
      </c>
      <c r="AD6" t="s">
        <v>210</v>
      </c>
      <c r="AH6" s="22"/>
    </row>
    <row r="7" spans="1:34" ht="15" customHeight="1" x14ac:dyDescent="0.25">
      <c r="K7" t="s">
        <v>211</v>
      </c>
      <c r="L7" s="21">
        <v>3.7499999999999999E-2</v>
      </c>
      <c r="N7" s="6" t="s">
        <v>116</v>
      </c>
      <c r="O7" s="6" t="s">
        <v>107</v>
      </c>
      <c r="AD7" s="6" t="s">
        <v>116</v>
      </c>
      <c r="AE7" s="6" t="s">
        <v>107</v>
      </c>
      <c r="AH7" s="22"/>
    </row>
    <row r="8" spans="1:34" ht="15" customHeight="1" x14ac:dyDescent="0.25">
      <c r="K8" t="s">
        <v>116</v>
      </c>
      <c r="L8">
        <v>36</v>
      </c>
      <c r="AE8" s="71">
        <f>PMT(L7/12,L8,-L6)</f>
        <v>882.3870908961336</v>
      </c>
      <c r="AH8" s="22"/>
    </row>
    <row r="9" spans="1:34" ht="15" customHeight="1" x14ac:dyDescent="0.25">
      <c r="K9" t="s">
        <v>107</v>
      </c>
      <c r="L9" s="104"/>
      <c r="N9">
        <v>24</v>
      </c>
      <c r="AD9">
        <v>24</v>
      </c>
      <c r="AE9" s="2">
        <f t="dataTable" ref="AE9:AE12" dt2D="0" dtr="0" r1="L8"/>
        <v>1299.4120785414743</v>
      </c>
      <c r="AH9" s="22"/>
    </row>
    <row r="10" spans="1:34" ht="15" customHeight="1" x14ac:dyDescent="0.25">
      <c r="N10">
        <v>36</v>
      </c>
      <c r="AD10">
        <v>36</v>
      </c>
      <c r="AE10" s="2">
        <v>882.3870908961336</v>
      </c>
    </row>
    <row r="11" spans="1:34" ht="15" customHeight="1" x14ac:dyDescent="0.25">
      <c r="N11">
        <v>48</v>
      </c>
      <c r="AD11">
        <v>48</v>
      </c>
      <c r="AE11" s="2">
        <v>674.02066525073553</v>
      </c>
    </row>
    <row r="12" spans="1:34" ht="15" customHeight="1" x14ac:dyDescent="0.25">
      <c r="N12">
        <v>60</v>
      </c>
      <c r="AD12">
        <v>60</v>
      </c>
      <c r="AE12" s="2">
        <v>549.11754983640026</v>
      </c>
    </row>
  </sheetData>
  <hyperlinks>
    <hyperlink ref="I1" location="'List of Topics'!A1" display="Return to List of Topics sheet"/>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3"/>
  <dimension ref="A1:AF50"/>
  <sheetViews>
    <sheetView workbookViewId="0">
      <selection activeCell="I1" sqref="I1"/>
    </sheetView>
  </sheetViews>
  <sheetFormatPr defaultRowHeight="15" customHeight="1" x14ac:dyDescent="0.25"/>
  <cols>
    <col min="1" max="1" width="3.5703125" customWidth="1"/>
    <col min="6" max="6" width="9.85546875" customWidth="1"/>
    <col min="11" max="11" width="16.42578125" customWidth="1"/>
    <col min="12" max="12" width="10.140625" bestFit="1" customWidth="1"/>
    <col min="13" max="13" width="10.140625" customWidth="1"/>
    <col min="14" max="14" width="9.7109375" customWidth="1"/>
    <col min="15" max="15" width="9.28515625" customWidth="1"/>
    <col min="16" max="16" width="9.42578125" customWidth="1"/>
    <col min="17" max="24" width="9.28515625" customWidth="1"/>
  </cols>
  <sheetData>
    <row r="1" spans="1:32" ht="15" customHeight="1" x14ac:dyDescent="0.25">
      <c r="A1" s="74" t="str">
        <f ca="1">"© S. Christian Albright, 2011-" &amp; YEAR(TODAY()) &amp; ", All Rights Reserved"</f>
        <v>© S. Christian Albright, 2011-2017, All Rights Reserved</v>
      </c>
      <c r="I1" s="1" t="s">
        <v>506</v>
      </c>
    </row>
    <row r="7" spans="1:32" ht="15" customHeight="1" x14ac:dyDescent="0.25">
      <c r="K7" t="s">
        <v>212</v>
      </c>
      <c r="L7" s="30">
        <v>0.12</v>
      </c>
    </row>
    <row r="8" spans="1:32" ht="15" customHeight="1" x14ac:dyDescent="0.25">
      <c r="K8" t="s">
        <v>213</v>
      </c>
      <c r="L8" s="5">
        <v>100000</v>
      </c>
    </row>
    <row r="10" spans="1:32" ht="15" customHeight="1" x14ac:dyDescent="0.25">
      <c r="K10" t="s">
        <v>214</v>
      </c>
    </row>
    <row r="11" spans="1:32" ht="15" customHeight="1" x14ac:dyDescent="0.25">
      <c r="K11" t="s">
        <v>170</v>
      </c>
      <c r="L11">
        <v>1</v>
      </c>
      <c r="M11">
        <v>2</v>
      </c>
      <c r="N11">
        <v>3</v>
      </c>
      <c r="O11">
        <v>4</v>
      </c>
      <c r="P11">
        <v>5</v>
      </c>
    </row>
    <row r="12" spans="1:32" ht="15" customHeight="1" x14ac:dyDescent="0.25">
      <c r="K12" t="s">
        <v>215</v>
      </c>
      <c r="L12" s="5">
        <v>20000</v>
      </c>
      <c r="M12" s="5">
        <v>35000</v>
      </c>
      <c r="N12" s="5">
        <v>50000</v>
      </c>
      <c r="O12" s="5">
        <v>45000</v>
      </c>
      <c r="P12" s="5">
        <v>35000</v>
      </c>
    </row>
    <row r="14" spans="1:32" ht="15" customHeight="1" x14ac:dyDescent="0.25">
      <c r="K14" t="s">
        <v>216</v>
      </c>
      <c r="L14" s="190"/>
      <c r="AE14" t="s">
        <v>216</v>
      </c>
      <c r="AF14" s="70">
        <f>-L8+NPV(L7,L12:P12)</f>
        <v>29806.194440467472</v>
      </c>
    </row>
    <row r="22" spans="17:24" ht="15" customHeight="1" x14ac:dyDescent="0.25">
      <c r="Q22" s="5"/>
      <c r="R22" s="5"/>
      <c r="S22" s="5"/>
      <c r="T22" s="5"/>
      <c r="U22" s="5"/>
      <c r="V22" s="5"/>
      <c r="W22" s="5"/>
      <c r="X22" s="5"/>
    </row>
    <row r="33" spans="3:32" ht="15" customHeight="1" x14ac:dyDescent="0.25">
      <c r="K33" t="s">
        <v>212</v>
      </c>
      <c r="L33" s="30">
        <v>0.12</v>
      </c>
    </row>
    <row r="35" spans="3:32" ht="15" customHeight="1" x14ac:dyDescent="0.25">
      <c r="C35" s="49"/>
      <c r="K35" t="s">
        <v>217</v>
      </c>
    </row>
    <row r="36" spans="3:32" ht="15" customHeight="1" x14ac:dyDescent="0.25">
      <c r="K36" t="s">
        <v>169</v>
      </c>
      <c r="L36" s="26">
        <v>41275</v>
      </c>
      <c r="M36" s="26">
        <v>41419</v>
      </c>
      <c r="N36" s="26">
        <v>41532</v>
      </c>
      <c r="O36" s="26">
        <v>41654</v>
      </c>
      <c r="P36" s="26">
        <v>41820</v>
      </c>
    </row>
    <row r="37" spans="3:32" ht="15" customHeight="1" x14ac:dyDescent="0.25">
      <c r="K37" t="s">
        <v>218</v>
      </c>
      <c r="L37" s="72">
        <v>-85000</v>
      </c>
      <c r="M37" s="72">
        <v>22500</v>
      </c>
      <c r="N37" s="72">
        <v>31000</v>
      </c>
      <c r="O37" s="72">
        <v>65500</v>
      </c>
      <c r="P37" s="72">
        <v>55000</v>
      </c>
    </row>
    <row r="39" spans="3:32" ht="15" customHeight="1" x14ac:dyDescent="0.25">
      <c r="K39" t="s">
        <v>216</v>
      </c>
      <c r="L39" s="108"/>
      <c r="AE39" t="s">
        <v>216</v>
      </c>
      <c r="AF39" s="70">
        <f>XNPV(L33,L37:P37,L36:P36)</f>
        <v>69805.023839416215</v>
      </c>
    </row>
    <row r="49" spans="17:24" ht="15" customHeight="1" x14ac:dyDescent="0.25">
      <c r="Q49" s="26"/>
      <c r="R49" s="26"/>
      <c r="S49" s="26"/>
      <c r="T49" s="26"/>
      <c r="U49" s="26"/>
      <c r="V49" s="26"/>
      <c r="W49" s="26"/>
      <c r="X49" s="26"/>
    </row>
    <row r="50" spans="17:24" ht="15" customHeight="1" x14ac:dyDescent="0.25">
      <c r="Q50" s="72"/>
      <c r="R50" s="72"/>
      <c r="S50" s="72"/>
      <c r="T50" s="72"/>
      <c r="U50" s="72"/>
      <c r="V50" s="72"/>
      <c r="W50" s="72"/>
      <c r="X50" s="72"/>
    </row>
  </sheetData>
  <hyperlinks>
    <hyperlink ref="I1" location="'List of Topics'!A1" display="Return to List of Topics sheet"/>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4"/>
  <dimension ref="A1:AF45"/>
  <sheetViews>
    <sheetView workbookViewId="0">
      <selection activeCell="I1" sqref="I1"/>
    </sheetView>
  </sheetViews>
  <sheetFormatPr defaultRowHeight="15" customHeight="1" x14ac:dyDescent="0.25"/>
  <cols>
    <col min="1" max="1" width="3.5703125" customWidth="1"/>
    <col min="11" max="11" width="11.5703125" customWidth="1"/>
    <col min="17" max="24" width="9.140625" customWidth="1"/>
  </cols>
  <sheetData>
    <row r="1" spans="1:32" ht="15" customHeight="1" x14ac:dyDescent="0.25">
      <c r="A1" s="74" t="str">
        <f ca="1">"© S. Christian Albright, 2011-" &amp; YEAR(TODAY()) &amp; ", All Rights Reserved"</f>
        <v>© S. Christian Albright, 2011-2017, All Rights Reserved</v>
      </c>
      <c r="I1" s="1" t="s">
        <v>506</v>
      </c>
    </row>
    <row r="3" spans="1:32" ht="15" customHeight="1" x14ac:dyDescent="0.25">
      <c r="K3" s="30"/>
      <c r="L3" s="30"/>
      <c r="M3" s="30"/>
      <c r="N3" s="30"/>
      <c r="O3" s="30"/>
      <c r="P3" s="30"/>
      <c r="Q3" s="30"/>
      <c r="S3" s="30"/>
    </row>
    <row r="4" spans="1:32" ht="15" customHeight="1" x14ac:dyDescent="0.25">
      <c r="K4" s="30"/>
    </row>
    <row r="6" spans="1:32" ht="15" customHeight="1" x14ac:dyDescent="0.25">
      <c r="K6" t="s">
        <v>219</v>
      </c>
    </row>
    <row r="7" spans="1:32" ht="15" customHeight="1" x14ac:dyDescent="0.25">
      <c r="K7" s="72">
        <v>-100000</v>
      </c>
      <c r="L7" s="72">
        <v>35000</v>
      </c>
      <c r="M7" s="72">
        <v>45000</v>
      </c>
      <c r="N7" s="72">
        <v>40000</v>
      </c>
      <c r="O7" s="72">
        <v>25000</v>
      </c>
      <c r="P7" s="72">
        <v>10000</v>
      </c>
    </row>
    <row r="9" spans="1:32" ht="15" customHeight="1" x14ac:dyDescent="0.25">
      <c r="K9" t="s">
        <v>220</v>
      </c>
      <c r="L9" s="192"/>
      <c r="AE9" t="s">
        <v>220</v>
      </c>
      <c r="AF9" s="191">
        <f>IRR(K7:P7,0.15)</f>
        <v>0.19812232862822721</v>
      </c>
    </row>
    <row r="29" spans="3:24" ht="15" customHeight="1" x14ac:dyDescent="0.25">
      <c r="C29" s="49"/>
    </row>
    <row r="32" spans="3:24" ht="15" customHeight="1" x14ac:dyDescent="0.25">
      <c r="Q32" s="72"/>
      <c r="R32" s="72"/>
      <c r="S32" s="72"/>
      <c r="T32" s="72"/>
      <c r="U32" s="72"/>
      <c r="V32" s="72"/>
      <c r="W32" s="72"/>
      <c r="X32" s="72"/>
    </row>
    <row r="45" spans="2:2" ht="15" customHeight="1" x14ac:dyDescent="0.25">
      <c r="B45" s="32"/>
    </row>
  </sheetData>
  <hyperlinks>
    <hyperlink ref="I1" location="'List of Topics'!A1" display="Return to List of Topics sheet"/>
  </hyperlinks>
  <pageMargins left="0.7" right="0.7" top="0.75" bottom="0.75" header="0.3" footer="0.3"/>
  <customProperties>
    <customPr name="ExcelFSM_DetailsButtonPressed" r:id="rId1"/>
  </customPropertie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5"/>
  <dimension ref="A1:AD35"/>
  <sheetViews>
    <sheetView workbookViewId="0">
      <selection activeCell="I1" sqref="I1"/>
    </sheetView>
  </sheetViews>
  <sheetFormatPr defaultRowHeight="15" customHeight="1" x14ac:dyDescent="0.25"/>
  <cols>
    <col min="1" max="1" width="3.5703125" customWidth="1"/>
    <col min="11" max="11" width="31.28515625" customWidth="1"/>
    <col min="15" max="21" width="9.140625" customWidth="1"/>
    <col min="29" max="29" width="31.28515625" customWidth="1"/>
  </cols>
  <sheetData>
    <row r="1" spans="1:30" ht="15" customHeight="1" x14ac:dyDescent="0.25">
      <c r="A1" s="74" t="str">
        <f ca="1">"© S. Christian Albright, 2011-" &amp; YEAR(TODAY()) &amp; ", All Rights Reserved"</f>
        <v>© S. Christian Albright, 2011-2017, All Rights Reserved</v>
      </c>
      <c r="I1" s="1" t="s">
        <v>506</v>
      </c>
    </row>
    <row r="5" spans="1:30" ht="15" customHeight="1" x14ac:dyDescent="0.25">
      <c r="O5" s="6"/>
      <c r="P5" s="6"/>
      <c r="Q5" s="6"/>
      <c r="R5" s="6"/>
      <c r="S5" s="6"/>
      <c r="T5" s="6"/>
      <c r="U5" s="6"/>
    </row>
    <row r="6" spans="1:30" ht="15" customHeight="1" x14ac:dyDescent="0.25">
      <c r="K6" t="s">
        <v>49</v>
      </c>
      <c r="L6" s="6" t="s">
        <v>50</v>
      </c>
      <c r="M6" s="6" t="s">
        <v>51</v>
      </c>
      <c r="N6" s="6" t="s">
        <v>52</v>
      </c>
    </row>
    <row r="7" spans="1:30" ht="15" customHeight="1" x14ac:dyDescent="0.25">
      <c r="K7" t="s">
        <v>53</v>
      </c>
      <c r="L7">
        <v>1.25</v>
      </c>
      <c r="M7">
        <v>1.35</v>
      </c>
      <c r="N7">
        <v>1.55</v>
      </c>
    </row>
    <row r="8" spans="1:30" ht="15" customHeight="1" x14ac:dyDescent="0.25">
      <c r="K8" t="s">
        <v>54</v>
      </c>
      <c r="L8">
        <v>1.1499999999999999</v>
      </c>
      <c r="M8">
        <v>1.45</v>
      </c>
      <c r="N8">
        <v>1.25</v>
      </c>
    </row>
    <row r="9" spans="1:30" ht="15" customHeight="1" x14ac:dyDescent="0.25">
      <c r="K9" t="s">
        <v>55</v>
      </c>
      <c r="L9">
        <v>1.35</v>
      </c>
      <c r="M9">
        <v>1.45</v>
      </c>
      <c r="N9">
        <v>1.1499999999999999</v>
      </c>
    </row>
    <row r="11" spans="1:30" ht="15" customHeight="1" x14ac:dyDescent="0.25">
      <c r="K11" t="s">
        <v>221</v>
      </c>
      <c r="L11" s="163"/>
      <c r="AC11" t="s">
        <v>221</v>
      </c>
      <c r="AD11" s="4">
        <f>INDEX(L7:N9,2,3)</f>
        <v>1.25</v>
      </c>
    </row>
    <row r="13" spans="1:30" ht="15" customHeight="1" x14ac:dyDescent="0.25">
      <c r="K13" t="s">
        <v>222</v>
      </c>
      <c r="L13">
        <v>1</v>
      </c>
    </row>
    <row r="14" spans="1:30" ht="15" customHeight="1" x14ac:dyDescent="0.25">
      <c r="K14" t="s">
        <v>223</v>
      </c>
      <c r="L14">
        <v>2</v>
      </c>
    </row>
    <row r="15" spans="1:30" ht="15" customHeight="1" x14ac:dyDescent="0.25">
      <c r="K15" t="s">
        <v>224</v>
      </c>
      <c r="L15" s="163"/>
      <c r="AC15" t="s">
        <v>224</v>
      </c>
      <c r="AD15" s="4">
        <f>INDEX(L7:N9,L13,L14)</f>
        <v>1.35</v>
      </c>
    </row>
    <row r="29" spans="3:3" ht="15" customHeight="1" x14ac:dyDescent="0.25">
      <c r="C29" s="49"/>
    </row>
    <row r="35" spans="2:2" ht="15" customHeight="1" x14ac:dyDescent="0.25">
      <c r="B35" s="32"/>
    </row>
  </sheetData>
  <hyperlinks>
    <hyperlink ref="I1" location="'List of Topics'!A1" display="Return to List of Topics sheet"/>
  </hyperlink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6"/>
  <dimension ref="A1:AI50"/>
  <sheetViews>
    <sheetView workbookViewId="0">
      <selection activeCell="I1" sqref="I1"/>
    </sheetView>
  </sheetViews>
  <sheetFormatPr defaultRowHeight="15" customHeight="1" x14ac:dyDescent="0.25"/>
  <cols>
    <col min="1" max="1" width="3.5703125" customWidth="1"/>
    <col min="11" max="11" width="19.5703125" customWidth="1"/>
    <col min="17" max="23" width="9.140625" customWidth="1"/>
    <col min="30" max="30" width="9.140625" customWidth="1"/>
    <col min="31" max="31" width="19.85546875" customWidth="1"/>
  </cols>
  <sheetData>
    <row r="1" spans="1:12" ht="15" customHeight="1" x14ac:dyDescent="0.25">
      <c r="A1" s="74" t="str">
        <f ca="1">"© S. Christian Albright, 2011-" &amp; YEAR(TODAY()) &amp; ", All Rights Reserved"</f>
        <v>© S. Christian Albright, 2011-2017, All Rights Reserved</v>
      </c>
      <c r="I1" s="1" t="s">
        <v>506</v>
      </c>
    </row>
    <row r="6" spans="1:12" ht="15" customHeight="1" x14ac:dyDescent="0.25">
      <c r="K6" s="32" t="s">
        <v>225</v>
      </c>
    </row>
    <row r="7" spans="1:12" ht="15" customHeight="1" x14ac:dyDescent="0.25">
      <c r="K7" s="6" t="s">
        <v>226</v>
      </c>
      <c r="L7" s="6" t="s">
        <v>227</v>
      </c>
    </row>
    <row r="8" spans="1:12" ht="15" customHeight="1" x14ac:dyDescent="0.25">
      <c r="K8">
        <v>200</v>
      </c>
      <c r="L8" s="5">
        <v>5325</v>
      </c>
    </row>
    <row r="9" spans="1:12" ht="15" customHeight="1" x14ac:dyDescent="0.25">
      <c r="K9">
        <v>250</v>
      </c>
      <c r="L9" s="5">
        <v>5430</v>
      </c>
    </row>
    <row r="10" spans="1:12" ht="15" customHeight="1" x14ac:dyDescent="0.25">
      <c r="K10">
        <v>300</v>
      </c>
      <c r="L10" s="5">
        <v>5640</v>
      </c>
    </row>
    <row r="11" spans="1:12" ht="15" customHeight="1" x14ac:dyDescent="0.25">
      <c r="K11">
        <v>350</v>
      </c>
      <c r="L11" s="5">
        <v>5565</v>
      </c>
    </row>
    <row r="12" spans="1:12" ht="15" customHeight="1" x14ac:dyDescent="0.25">
      <c r="K12">
        <v>400</v>
      </c>
      <c r="L12" s="5">
        <v>5235</v>
      </c>
    </row>
    <row r="13" spans="1:12" ht="15" customHeight="1" x14ac:dyDescent="0.25">
      <c r="L13" s="5"/>
    </row>
    <row r="14" spans="1:12" ht="15" customHeight="1" x14ac:dyDescent="0.25">
      <c r="K14" t="s">
        <v>228</v>
      </c>
      <c r="L14" s="108">
        <f>MAX(L8:L12)</f>
        <v>5640</v>
      </c>
    </row>
    <row r="15" spans="1:12" ht="15" customHeight="1" x14ac:dyDescent="0.25">
      <c r="K15" t="s">
        <v>229</v>
      </c>
      <c r="L15" s="104">
        <f>INDEX(K8:K12,MATCH(L14,L8:L12,0))</f>
        <v>300</v>
      </c>
    </row>
    <row r="27" spans="3:15" ht="15" customHeight="1" x14ac:dyDescent="0.25">
      <c r="K27" s="32" t="s">
        <v>231</v>
      </c>
    </row>
    <row r="28" spans="3:15" ht="15" customHeight="1" x14ac:dyDescent="0.25">
      <c r="L28" s="20">
        <v>2</v>
      </c>
      <c r="M28" s="20">
        <v>3</v>
      </c>
      <c r="N28" s="20">
        <v>4</v>
      </c>
      <c r="O28" s="20">
        <v>5</v>
      </c>
    </row>
    <row r="29" spans="3:15" ht="15" customHeight="1" x14ac:dyDescent="0.25">
      <c r="C29" s="49"/>
      <c r="K29">
        <v>200</v>
      </c>
      <c r="L29" s="5">
        <v>5235</v>
      </c>
      <c r="M29" s="5">
        <v>5175</v>
      </c>
      <c r="N29" s="5">
        <v>5025</v>
      </c>
      <c r="O29" s="5">
        <v>4935</v>
      </c>
    </row>
    <row r="30" spans="3:15" ht="15" customHeight="1" x14ac:dyDescent="0.25">
      <c r="K30">
        <v>250</v>
      </c>
      <c r="L30" s="5">
        <v>5465</v>
      </c>
      <c r="M30" s="5">
        <v>5285</v>
      </c>
      <c r="N30" s="5">
        <v>5190</v>
      </c>
      <c r="O30" s="5">
        <v>5085</v>
      </c>
    </row>
    <row r="31" spans="3:15" ht="15" customHeight="1" x14ac:dyDescent="0.25">
      <c r="K31">
        <v>300</v>
      </c>
      <c r="L31" s="5">
        <v>5355</v>
      </c>
      <c r="M31" s="5">
        <v>5325</v>
      </c>
      <c r="N31" s="5">
        <v>5265</v>
      </c>
      <c r="O31" s="5">
        <v>5100</v>
      </c>
    </row>
    <row r="32" spans="3:15" ht="15" customHeight="1" x14ac:dyDescent="0.25">
      <c r="K32">
        <v>350</v>
      </c>
      <c r="L32" s="5">
        <v>5215</v>
      </c>
      <c r="M32" s="5">
        <v>5195</v>
      </c>
      <c r="N32" s="5">
        <v>5130</v>
      </c>
      <c r="O32" s="5">
        <v>5125</v>
      </c>
    </row>
    <row r="33" spans="2:35" ht="15" customHeight="1" x14ac:dyDescent="0.25">
      <c r="K33">
        <v>400</v>
      </c>
      <c r="L33" s="5">
        <v>5145</v>
      </c>
      <c r="M33" s="5">
        <v>5085</v>
      </c>
      <c r="N33" s="5">
        <v>5015</v>
      </c>
      <c r="O33" s="5">
        <v>5005</v>
      </c>
    </row>
    <row r="35" spans="2:35" ht="15" customHeight="1" x14ac:dyDescent="0.25">
      <c r="K35" t="s">
        <v>230</v>
      </c>
      <c r="L35" s="104"/>
      <c r="M35" s="104"/>
      <c r="N35" s="104"/>
      <c r="O35" s="104"/>
      <c r="AE35" t="s">
        <v>230</v>
      </c>
      <c r="AF35" s="4">
        <f>INDEX($K$29:$K$33,MATCH(MAX(L29:L33),L29:L33,0))</f>
        <v>250</v>
      </c>
      <c r="AG35" s="4">
        <f>INDEX($K$29:$K$33,MATCH(MAX(M29:M33),M29:M33,0))</f>
        <v>300</v>
      </c>
      <c r="AH35" s="4">
        <f>INDEX($K$29:$K$33,MATCH(MAX(N29:N33),N29:N33,0))</f>
        <v>300</v>
      </c>
      <c r="AI35" s="4">
        <f>INDEX($K$29:$K$33,MATCH(MAX(O29:O33),O29:O33,0))</f>
        <v>350</v>
      </c>
    </row>
    <row r="45" spans="2:35" ht="15" customHeight="1" x14ac:dyDescent="0.25">
      <c r="B45" s="32"/>
    </row>
    <row r="47" spans="2:35" ht="15" customHeight="1" x14ac:dyDescent="0.25">
      <c r="B47" s="28"/>
      <c r="C47" s="118"/>
    </row>
    <row r="50" spans="2:2" ht="15" customHeight="1" x14ac:dyDescent="0.25">
      <c r="B50" s="28"/>
    </row>
  </sheetData>
  <hyperlinks>
    <hyperlink ref="I1" location="'List of Topics'!A1" display="Return to List of Topics sheet"/>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7"/>
  <dimension ref="A1:AV87"/>
  <sheetViews>
    <sheetView workbookViewId="0">
      <selection activeCell="I1" sqref="I1"/>
    </sheetView>
  </sheetViews>
  <sheetFormatPr defaultRowHeight="15" customHeight="1" x14ac:dyDescent="0.25"/>
  <cols>
    <col min="1" max="1" width="3.5703125" customWidth="1"/>
    <col min="11" max="11" width="14.28515625" customWidth="1"/>
    <col min="24" max="26" width="9.140625" customWidth="1"/>
    <col min="39" max="39" width="10.28515625" customWidth="1"/>
  </cols>
  <sheetData>
    <row r="1" spans="1:9" ht="15" customHeight="1" x14ac:dyDescent="0.25">
      <c r="A1" s="74" t="str">
        <f ca="1">"© S. Christian Albright, 2011-" &amp; YEAR(TODAY()) &amp; ", All Rights Reserved"</f>
        <v>© S. Christian Albright, 2011-2017, All Rights Reserved</v>
      </c>
      <c r="I1" s="1" t="s">
        <v>506</v>
      </c>
    </row>
    <row r="29" spans="11:22" ht="15" customHeight="1" x14ac:dyDescent="0.25">
      <c r="K29" s="32" t="s">
        <v>732</v>
      </c>
    </row>
    <row r="30" spans="11:22" ht="15" customHeight="1" x14ac:dyDescent="0.25">
      <c r="K30" t="s">
        <v>232</v>
      </c>
      <c r="L30">
        <v>2</v>
      </c>
    </row>
    <row r="32" spans="11:22" ht="15" customHeight="1" x14ac:dyDescent="0.25">
      <c r="K32" t="s">
        <v>10</v>
      </c>
      <c r="L32" s="6" t="s">
        <v>233</v>
      </c>
      <c r="M32" s="6" t="s">
        <v>234</v>
      </c>
      <c r="N32" s="6" t="s">
        <v>235</v>
      </c>
      <c r="O32" s="6" t="s">
        <v>0</v>
      </c>
      <c r="P32" s="6" t="s">
        <v>1</v>
      </c>
      <c r="Q32" s="6" t="s">
        <v>2</v>
      </c>
      <c r="R32" s="6" t="s">
        <v>3</v>
      </c>
      <c r="S32" s="6" t="s">
        <v>4</v>
      </c>
      <c r="T32" s="6" t="s">
        <v>5</v>
      </c>
      <c r="U32" s="6" t="s">
        <v>236</v>
      </c>
      <c r="V32" s="6" t="s">
        <v>237</v>
      </c>
    </row>
    <row r="33" spans="3:37" ht="15" customHeight="1" x14ac:dyDescent="0.25">
      <c r="K33" t="s">
        <v>20</v>
      </c>
      <c r="L33">
        <v>3200</v>
      </c>
      <c r="M33">
        <v>4600</v>
      </c>
      <c r="N33">
        <v>5500</v>
      </c>
      <c r="O33">
        <v>2500</v>
      </c>
      <c r="P33">
        <v>3300</v>
      </c>
      <c r="Q33">
        <v>4200</v>
      </c>
      <c r="R33">
        <v>2900</v>
      </c>
      <c r="S33">
        <v>4500</v>
      </c>
      <c r="T33">
        <v>2750</v>
      </c>
    </row>
    <row r="34" spans="3:37" ht="15" customHeight="1" x14ac:dyDescent="0.25">
      <c r="K34" t="s">
        <v>238</v>
      </c>
      <c r="O34">
        <f t="shared" ref="O34:V34" ca="1" si="0">OFFSET(O33,0,-$L$30)</f>
        <v>4600</v>
      </c>
      <c r="P34">
        <f t="shared" ca="1" si="0"/>
        <v>5500</v>
      </c>
      <c r="Q34">
        <f t="shared" ca="1" si="0"/>
        <v>2500</v>
      </c>
      <c r="R34">
        <f t="shared" ca="1" si="0"/>
        <v>3300</v>
      </c>
      <c r="S34">
        <f t="shared" ca="1" si="0"/>
        <v>4200</v>
      </c>
      <c r="T34">
        <f t="shared" ca="1" si="0"/>
        <v>2900</v>
      </c>
      <c r="U34">
        <f t="shared" ca="1" si="0"/>
        <v>4500</v>
      </c>
      <c r="V34">
        <f t="shared" ca="1" si="0"/>
        <v>2750</v>
      </c>
    </row>
    <row r="35" spans="3:37" ht="15" customHeight="1" x14ac:dyDescent="0.25">
      <c r="C35" s="49"/>
    </row>
    <row r="38" spans="3:37" ht="15" customHeight="1" x14ac:dyDescent="0.25">
      <c r="K38" s="32" t="s">
        <v>731</v>
      </c>
    </row>
    <row r="39" spans="3:37" ht="15" customHeight="1" x14ac:dyDescent="0.25">
      <c r="K39" t="s">
        <v>239</v>
      </c>
      <c r="L39" s="194">
        <v>0.4</v>
      </c>
      <c r="M39" s="18" t="s">
        <v>240</v>
      </c>
      <c r="N39" s="77">
        <v>1</v>
      </c>
      <c r="O39" t="s">
        <v>241</v>
      </c>
    </row>
    <row r="40" spans="3:37" ht="15" customHeight="1" x14ac:dyDescent="0.25">
      <c r="L40" s="194">
        <v>0.6</v>
      </c>
      <c r="N40" s="77">
        <v>2</v>
      </c>
      <c r="O40" t="s">
        <v>242</v>
      </c>
    </row>
    <row r="42" spans="3:37" ht="15" customHeight="1" x14ac:dyDescent="0.25">
      <c r="K42" t="s">
        <v>10</v>
      </c>
      <c r="L42" s="6" t="s">
        <v>233</v>
      </c>
      <c r="M42" s="6" t="s">
        <v>234</v>
      </c>
      <c r="N42" s="6" t="s">
        <v>235</v>
      </c>
      <c r="O42" s="6" t="s">
        <v>0</v>
      </c>
      <c r="P42" s="6" t="s">
        <v>1</v>
      </c>
      <c r="Q42" s="6" t="s">
        <v>2</v>
      </c>
      <c r="R42" s="6" t="s">
        <v>3</v>
      </c>
      <c r="S42" s="6" t="s">
        <v>4</v>
      </c>
      <c r="T42" s="6" t="s">
        <v>5</v>
      </c>
      <c r="U42" s="6" t="s">
        <v>236</v>
      </c>
      <c r="V42" s="6" t="s">
        <v>237</v>
      </c>
      <c r="AD42" s="6" t="s">
        <v>0</v>
      </c>
      <c r="AE42" s="6" t="s">
        <v>1</v>
      </c>
      <c r="AF42" s="6" t="s">
        <v>2</v>
      </c>
      <c r="AG42" s="6" t="s">
        <v>3</v>
      </c>
      <c r="AH42" s="6" t="s">
        <v>4</v>
      </c>
      <c r="AI42" s="6" t="s">
        <v>5</v>
      </c>
      <c r="AJ42" s="6" t="s">
        <v>236</v>
      </c>
      <c r="AK42" s="6" t="s">
        <v>237</v>
      </c>
    </row>
    <row r="43" spans="3:37" ht="15" customHeight="1" x14ac:dyDescent="0.25">
      <c r="K43" t="s">
        <v>243</v>
      </c>
      <c r="L43" s="20">
        <v>1950</v>
      </c>
      <c r="M43" s="20">
        <v>2900</v>
      </c>
      <c r="N43" s="20">
        <v>4150</v>
      </c>
      <c r="O43" s="20">
        <v>2500</v>
      </c>
      <c r="P43" s="20">
        <v>3350</v>
      </c>
      <c r="Q43" s="20">
        <v>2850</v>
      </c>
      <c r="R43" s="20">
        <v>3550</v>
      </c>
      <c r="S43" s="20">
        <v>1850</v>
      </c>
      <c r="T43" s="20">
        <v>4200</v>
      </c>
      <c r="U43" s="20">
        <v>2300</v>
      </c>
    </row>
    <row r="44" spans="3:37" ht="15" customHeight="1" x14ac:dyDescent="0.25">
      <c r="K44" t="s">
        <v>107</v>
      </c>
      <c r="O44" s="104"/>
      <c r="P44" s="104"/>
      <c r="Q44" s="104"/>
      <c r="R44" s="104"/>
      <c r="S44" s="104"/>
      <c r="T44" s="104"/>
      <c r="U44" s="104"/>
      <c r="V44" s="104"/>
      <c r="AD44" s="193">
        <f t="shared" ref="AD44:AK44" ca="1" si="1">$L$39*OFFSET(O43,0,-$N$39)+$L$40*OFFSET(O43,0,-$N$40)</f>
        <v>3400</v>
      </c>
      <c r="AE44" s="193">
        <f t="shared" ca="1" si="1"/>
        <v>3490</v>
      </c>
      <c r="AF44" s="193">
        <f t="shared" ca="1" si="1"/>
        <v>2840</v>
      </c>
      <c r="AG44" s="193">
        <f t="shared" ca="1" si="1"/>
        <v>3150</v>
      </c>
      <c r="AH44" s="193">
        <f t="shared" ca="1" si="1"/>
        <v>3130</v>
      </c>
      <c r="AI44" s="193">
        <f t="shared" ca="1" si="1"/>
        <v>2870</v>
      </c>
      <c r="AJ44" s="193">
        <f t="shared" ca="1" si="1"/>
        <v>2790</v>
      </c>
      <c r="AK44" s="193">
        <f t="shared" ca="1" si="1"/>
        <v>3440</v>
      </c>
    </row>
    <row r="48" spans="3:37" ht="15" customHeight="1" x14ac:dyDescent="0.25">
      <c r="P48" s="6"/>
      <c r="Q48" s="6"/>
    </row>
    <row r="49" spans="11:17" ht="15" customHeight="1" x14ac:dyDescent="0.25">
      <c r="P49" s="5"/>
      <c r="Q49" s="5"/>
    </row>
    <row r="50" spans="11:17" ht="15" customHeight="1" x14ac:dyDescent="0.25">
      <c r="P50" s="5"/>
      <c r="Q50" s="5"/>
    </row>
    <row r="51" spans="11:17" ht="15" customHeight="1" x14ac:dyDescent="0.25">
      <c r="P51" s="5"/>
      <c r="Q51" s="5"/>
    </row>
    <row r="52" spans="11:17" ht="15" customHeight="1" x14ac:dyDescent="0.25">
      <c r="P52" s="5"/>
      <c r="Q52" s="5"/>
    </row>
    <row r="53" spans="11:17" ht="15" customHeight="1" x14ac:dyDescent="0.25">
      <c r="P53" s="5"/>
      <c r="Q53" s="5"/>
    </row>
    <row r="54" spans="11:17" ht="15" customHeight="1" x14ac:dyDescent="0.25">
      <c r="P54" s="5"/>
      <c r="Q54" s="5"/>
    </row>
    <row r="55" spans="11:17" ht="15" customHeight="1" x14ac:dyDescent="0.25">
      <c r="P55" s="5"/>
      <c r="Q55" s="5"/>
    </row>
    <row r="56" spans="11:17" ht="15" customHeight="1" x14ac:dyDescent="0.25">
      <c r="P56" s="5"/>
      <c r="Q56" s="5"/>
    </row>
    <row r="57" spans="11:17" ht="15" customHeight="1" x14ac:dyDescent="0.25">
      <c r="P57" s="5"/>
      <c r="Q57" s="5"/>
    </row>
    <row r="58" spans="11:17" ht="15" customHeight="1" x14ac:dyDescent="0.25">
      <c r="P58" s="5"/>
      <c r="Q58" s="5"/>
    </row>
    <row r="59" spans="11:17" ht="15" customHeight="1" x14ac:dyDescent="0.25">
      <c r="P59" s="5"/>
      <c r="Q59" s="5"/>
    </row>
    <row r="60" spans="11:17" ht="15" customHeight="1" x14ac:dyDescent="0.25">
      <c r="K60" s="6" t="s">
        <v>10</v>
      </c>
      <c r="L60" s="6" t="s">
        <v>20</v>
      </c>
      <c r="N60" t="s">
        <v>16</v>
      </c>
      <c r="O60" s="20"/>
      <c r="P60" s="5"/>
      <c r="Q60" s="5"/>
    </row>
    <row r="61" spans="11:17" ht="15" customHeight="1" x14ac:dyDescent="0.25">
      <c r="K61" s="31">
        <v>40544</v>
      </c>
      <c r="L61" s="20">
        <v>2450</v>
      </c>
      <c r="N61" s="4"/>
      <c r="P61" s="5"/>
      <c r="Q61" s="5"/>
    </row>
    <row r="62" spans="11:17" ht="15" customHeight="1" x14ac:dyDescent="0.25">
      <c r="K62" s="31">
        <v>40575</v>
      </c>
      <c r="L62" s="20">
        <v>3140</v>
      </c>
    </row>
    <row r="63" spans="11:17" ht="15" customHeight="1" x14ac:dyDescent="0.25">
      <c r="K63" s="31">
        <v>40603</v>
      </c>
      <c r="L63" s="20">
        <v>3250</v>
      </c>
    </row>
    <row r="64" spans="11:17" ht="15" customHeight="1" x14ac:dyDescent="0.25">
      <c r="K64" s="31">
        <v>40634</v>
      </c>
      <c r="L64" s="20">
        <v>4510</v>
      </c>
    </row>
    <row r="65" spans="11:45" ht="15" customHeight="1" x14ac:dyDescent="0.25">
      <c r="K65" s="31">
        <v>40664</v>
      </c>
      <c r="L65" s="20">
        <v>3680</v>
      </c>
    </row>
    <row r="66" spans="11:45" ht="15" customHeight="1" x14ac:dyDescent="0.25">
      <c r="L66" s="20"/>
    </row>
    <row r="68" spans="11:45" ht="15" customHeight="1" x14ac:dyDescent="0.25">
      <c r="K68" s="32" t="s">
        <v>730</v>
      </c>
      <c r="L68" s="20"/>
    </row>
    <row r="77" spans="11:45" ht="15" customHeight="1" x14ac:dyDescent="0.25">
      <c r="AM77" t="s">
        <v>244</v>
      </c>
      <c r="AN77" s="70"/>
    </row>
    <row r="78" spans="11:45" ht="15" customHeight="1" x14ac:dyDescent="0.25">
      <c r="AP78" s="6" t="s">
        <v>43</v>
      </c>
      <c r="AQ78" s="6" t="s">
        <v>41</v>
      </c>
      <c r="AR78" s="6" t="s">
        <v>124</v>
      </c>
      <c r="AS78" s="6" t="s">
        <v>245</v>
      </c>
    </row>
    <row r="79" spans="11:45" ht="15" customHeight="1" x14ac:dyDescent="0.25">
      <c r="AO79" s="31">
        <v>38353</v>
      </c>
      <c r="AP79" s="5">
        <v>6700</v>
      </c>
      <c r="AQ79" s="5">
        <v>7400</v>
      </c>
      <c r="AR79" s="5">
        <v>5800</v>
      </c>
      <c r="AS79" s="5">
        <v>9000</v>
      </c>
    </row>
    <row r="80" spans="11:45" ht="15" customHeight="1" x14ac:dyDescent="0.25">
      <c r="AN80" s="5"/>
      <c r="AO80" s="31">
        <v>38384</v>
      </c>
      <c r="AP80" s="5">
        <v>5800</v>
      </c>
      <c r="AQ80" s="5">
        <v>8900</v>
      </c>
      <c r="AR80" s="5">
        <v>5500</v>
      </c>
      <c r="AS80" s="5">
        <v>7900</v>
      </c>
    </row>
    <row r="81" spans="41:48" ht="15" customHeight="1" x14ac:dyDescent="0.25">
      <c r="AO81" s="31">
        <v>38412</v>
      </c>
      <c r="AP81" s="5">
        <v>5000</v>
      </c>
      <c r="AQ81" s="5">
        <v>7900</v>
      </c>
      <c r="AR81" s="5">
        <v>5900</v>
      </c>
      <c r="AS81" s="5">
        <v>8300</v>
      </c>
    </row>
    <row r="82" spans="41:48" ht="15" customHeight="1" x14ac:dyDescent="0.25">
      <c r="AO82" s="31">
        <v>38443</v>
      </c>
      <c r="AP82" s="5">
        <v>6700</v>
      </c>
      <c r="AQ82" s="5">
        <v>5800</v>
      </c>
      <c r="AR82" s="5">
        <v>6000</v>
      </c>
      <c r="AS82" s="5">
        <v>9700</v>
      </c>
    </row>
    <row r="83" spans="41:48" ht="15" customHeight="1" x14ac:dyDescent="0.25">
      <c r="AO83" s="31">
        <v>38473</v>
      </c>
      <c r="AP83" s="5">
        <v>9400</v>
      </c>
      <c r="AQ83" s="5">
        <v>7800</v>
      </c>
      <c r="AR83" s="5">
        <v>6700</v>
      </c>
      <c r="AS83" s="5">
        <v>8400</v>
      </c>
    </row>
    <row r="84" spans="41:48" ht="15" customHeight="1" x14ac:dyDescent="0.25">
      <c r="AO84" s="31">
        <v>38504</v>
      </c>
      <c r="AP84" s="5">
        <v>6200</v>
      </c>
      <c r="AQ84" s="5">
        <v>5800</v>
      </c>
      <c r="AR84" s="5">
        <v>9400</v>
      </c>
      <c r="AS84" s="5">
        <v>8500</v>
      </c>
    </row>
    <row r="85" spans="41:48" ht="15" customHeight="1" x14ac:dyDescent="0.25">
      <c r="AO85" s="31">
        <v>38534</v>
      </c>
      <c r="AP85" s="5">
        <v>8700</v>
      </c>
      <c r="AQ85" s="5">
        <v>5300</v>
      </c>
      <c r="AR85" s="5">
        <v>6900</v>
      </c>
      <c r="AS85" s="5">
        <v>7500</v>
      </c>
    </row>
    <row r="87" spans="41:48" ht="15" customHeight="1" x14ac:dyDescent="0.25">
      <c r="AV87" s="5"/>
    </row>
  </sheetData>
  <hyperlinks>
    <hyperlink ref="I1" location="'List of Topics'!A1" display="Return to List of Topics sheet"/>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35"/>
  <sheetViews>
    <sheetView showGridLines="0" showRowColHeaders="0" workbookViewId="0">
      <selection activeCell="I1" sqref="I1"/>
    </sheetView>
  </sheetViews>
  <sheetFormatPr defaultRowHeight="15" customHeight="1" x14ac:dyDescent="0.25"/>
  <cols>
    <col min="1" max="1" width="3.5703125"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K3" s="32" t="s">
        <v>551</v>
      </c>
    </row>
    <row r="6" spans="1:15" ht="15" customHeight="1" x14ac:dyDescent="0.25">
      <c r="K6" s="32" t="s">
        <v>552</v>
      </c>
      <c r="O6" s="32" t="s">
        <v>553</v>
      </c>
    </row>
    <row r="7" spans="1:15" ht="15" customHeight="1" x14ac:dyDescent="0.25">
      <c r="K7" s="92"/>
    </row>
    <row r="8" spans="1:15" ht="15" customHeight="1" x14ac:dyDescent="0.25">
      <c r="K8" s="92"/>
    </row>
    <row r="9" spans="1:15" ht="15" customHeight="1" x14ac:dyDescent="0.25">
      <c r="K9" s="92"/>
    </row>
    <row r="11" spans="1:15" ht="15" customHeight="1" x14ac:dyDescent="0.25">
      <c r="K11" s="92"/>
    </row>
    <row r="12" spans="1:15" ht="15" customHeight="1" x14ac:dyDescent="0.25">
      <c r="K12" s="92"/>
    </row>
    <row r="13" spans="1:15" ht="15" customHeight="1" x14ac:dyDescent="0.25">
      <c r="K13" s="92"/>
    </row>
    <row r="14" spans="1:15" ht="15" customHeight="1" x14ac:dyDescent="0.25">
      <c r="K14" s="92"/>
    </row>
    <row r="15" spans="1:15" ht="15" customHeight="1" x14ac:dyDescent="0.25">
      <c r="K15" s="92"/>
    </row>
    <row r="16" spans="1:15" ht="15" customHeight="1" x14ac:dyDescent="0.25">
      <c r="K16" s="92"/>
    </row>
    <row r="17" spans="3:11" ht="15" customHeight="1" x14ac:dyDescent="0.25">
      <c r="K17" s="92"/>
    </row>
    <row r="18" spans="3:11" ht="15" customHeight="1" x14ac:dyDescent="0.25">
      <c r="K18" s="92"/>
    </row>
    <row r="19" spans="3:11" ht="15" customHeight="1" x14ac:dyDescent="0.25">
      <c r="K19" s="92"/>
    </row>
    <row r="20" spans="3:11" ht="15" customHeight="1" x14ac:dyDescent="0.25">
      <c r="K20" s="92"/>
    </row>
    <row r="32" spans="3:11" ht="15" customHeight="1" x14ac:dyDescent="0.25">
      <c r="C32" s="49"/>
    </row>
    <row r="35" spans="2:2" ht="15" customHeight="1" x14ac:dyDescent="0.25">
      <c r="B35" s="32"/>
    </row>
  </sheetData>
  <hyperlinks>
    <hyperlink ref="I1" location="'List of Topics'!A1" display="Return to List of Topics sheet"/>
  </hyperlink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8"/>
  <dimension ref="A1:AP78"/>
  <sheetViews>
    <sheetView workbookViewId="0">
      <selection activeCell="I1" sqref="I1"/>
    </sheetView>
  </sheetViews>
  <sheetFormatPr defaultRowHeight="15" customHeight="1" x14ac:dyDescent="0.25"/>
  <cols>
    <col min="1" max="1" width="3.5703125" customWidth="1"/>
    <col min="9" max="9" width="9.85546875" customWidth="1"/>
    <col min="10" max="10" width="10.85546875" customWidth="1"/>
    <col min="11" max="11" width="14.28515625" customWidth="1"/>
    <col min="12" max="15" width="10.7109375" customWidth="1"/>
    <col min="36" max="36" width="10.28515625"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A3" s="73"/>
      <c r="K3" t="s">
        <v>361</v>
      </c>
    </row>
    <row r="4" spans="1:15" ht="15" customHeight="1" x14ac:dyDescent="0.25">
      <c r="A4" s="73"/>
      <c r="K4" s="6" t="s">
        <v>10</v>
      </c>
      <c r="L4" s="6" t="s">
        <v>256</v>
      </c>
      <c r="M4" s="6" t="s">
        <v>257</v>
      </c>
      <c r="N4" s="6" t="s">
        <v>258</v>
      </c>
      <c r="O4" s="6" t="s">
        <v>259</v>
      </c>
    </row>
    <row r="5" spans="1:15" ht="15" customHeight="1" x14ac:dyDescent="0.25">
      <c r="K5" s="31">
        <v>41275</v>
      </c>
      <c r="L5">
        <v>1043</v>
      </c>
      <c r="M5">
        <v>1047</v>
      </c>
      <c r="N5">
        <v>957</v>
      </c>
      <c r="O5">
        <v>1031</v>
      </c>
    </row>
    <row r="6" spans="1:15" ht="15" customHeight="1" x14ac:dyDescent="0.25">
      <c r="K6" s="31">
        <v>41306</v>
      </c>
      <c r="L6">
        <v>993</v>
      </c>
      <c r="M6">
        <v>832</v>
      </c>
      <c r="N6">
        <v>883</v>
      </c>
      <c r="O6">
        <v>796</v>
      </c>
    </row>
    <row r="7" spans="1:15" ht="15" customHeight="1" x14ac:dyDescent="0.25">
      <c r="K7" s="31">
        <v>41334</v>
      </c>
      <c r="L7">
        <v>968</v>
      </c>
      <c r="M7">
        <v>1114</v>
      </c>
      <c r="N7">
        <v>1206</v>
      </c>
      <c r="O7">
        <v>1048</v>
      </c>
    </row>
    <row r="8" spans="1:15" ht="15" customHeight="1" x14ac:dyDescent="0.25">
      <c r="K8" s="31">
        <v>41365</v>
      </c>
      <c r="L8">
        <v>1461</v>
      </c>
      <c r="M8">
        <v>1487</v>
      </c>
      <c r="N8">
        <v>1495</v>
      </c>
      <c r="O8">
        <v>1519</v>
      </c>
    </row>
    <row r="9" spans="1:15" ht="15" customHeight="1" x14ac:dyDescent="0.25">
      <c r="K9" s="31">
        <v>41395</v>
      </c>
      <c r="L9">
        <v>1137</v>
      </c>
      <c r="M9">
        <v>1183</v>
      </c>
      <c r="N9">
        <v>1035</v>
      </c>
      <c r="O9">
        <v>1045</v>
      </c>
    </row>
    <row r="10" spans="1:15" ht="15" customHeight="1" x14ac:dyDescent="0.25">
      <c r="K10" s="31">
        <v>41426</v>
      </c>
      <c r="L10">
        <v>1103</v>
      </c>
      <c r="M10">
        <v>999</v>
      </c>
      <c r="N10">
        <v>931</v>
      </c>
      <c r="O10">
        <v>1133</v>
      </c>
    </row>
    <row r="11" spans="1:15" ht="15" customHeight="1" x14ac:dyDescent="0.25">
      <c r="K11" s="31">
        <v>41456</v>
      </c>
      <c r="L11">
        <v>1140</v>
      </c>
      <c r="M11">
        <v>1025</v>
      </c>
      <c r="N11">
        <v>1124</v>
      </c>
      <c r="O11">
        <v>982</v>
      </c>
    </row>
    <row r="12" spans="1:15" ht="15" customHeight="1" x14ac:dyDescent="0.25">
      <c r="K12" s="31">
        <v>41487</v>
      </c>
      <c r="L12">
        <v>772</v>
      </c>
      <c r="M12">
        <v>927</v>
      </c>
      <c r="N12">
        <v>797</v>
      </c>
      <c r="O12">
        <v>922</v>
      </c>
    </row>
    <row r="13" spans="1:15" ht="15" customHeight="1" x14ac:dyDescent="0.25">
      <c r="K13" s="31">
        <v>41518</v>
      </c>
      <c r="L13">
        <v>1195</v>
      </c>
      <c r="M13">
        <v>1297</v>
      </c>
      <c r="N13">
        <v>1231</v>
      </c>
      <c r="O13">
        <v>1230</v>
      </c>
    </row>
    <row r="14" spans="1:15" ht="15" customHeight="1" x14ac:dyDescent="0.25">
      <c r="K14" s="31">
        <v>41548</v>
      </c>
      <c r="L14">
        <v>1140</v>
      </c>
      <c r="M14">
        <v>1358</v>
      </c>
      <c r="N14">
        <v>1267</v>
      </c>
      <c r="O14">
        <v>1253</v>
      </c>
    </row>
    <row r="15" spans="1:15" ht="15" customHeight="1" x14ac:dyDescent="0.25">
      <c r="K15" s="31">
        <v>41579</v>
      </c>
      <c r="L15">
        <v>1236</v>
      </c>
      <c r="M15">
        <v>1120</v>
      </c>
      <c r="N15">
        <v>1107</v>
      </c>
      <c r="O15">
        <v>1275</v>
      </c>
    </row>
    <row r="16" spans="1:15" ht="15" customHeight="1" x14ac:dyDescent="0.25">
      <c r="K16" s="31">
        <v>41609</v>
      </c>
      <c r="L16">
        <v>696</v>
      </c>
      <c r="M16">
        <v>573</v>
      </c>
      <c r="N16">
        <v>513</v>
      </c>
      <c r="O16">
        <v>687</v>
      </c>
    </row>
    <row r="17" spans="2:36" ht="15" customHeight="1" x14ac:dyDescent="0.25">
      <c r="K17" s="31">
        <v>41640</v>
      </c>
      <c r="L17">
        <v>749</v>
      </c>
      <c r="M17">
        <v>581</v>
      </c>
      <c r="N17">
        <v>481</v>
      </c>
      <c r="O17">
        <v>711</v>
      </c>
    </row>
    <row r="18" spans="2:36" ht="15" customHeight="1" x14ac:dyDescent="0.25">
      <c r="K18" s="31">
        <v>41671</v>
      </c>
      <c r="L18">
        <v>984</v>
      </c>
      <c r="M18">
        <v>1005</v>
      </c>
      <c r="N18">
        <v>998</v>
      </c>
      <c r="O18">
        <v>804</v>
      </c>
    </row>
    <row r="19" spans="2:36" ht="15" customHeight="1" x14ac:dyDescent="0.25">
      <c r="K19" s="31">
        <v>41699</v>
      </c>
      <c r="L19">
        <v>1114</v>
      </c>
      <c r="M19">
        <v>933</v>
      </c>
      <c r="N19">
        <v>1084</v>
      </c>
      <c r="O19">
        <v>963</v>
      </c>
    </row>
    <row r="20" spans="2:36" ht="15" customHeight="1" x14ac:dyDescent="0.25">
      <c r="K20" s="31">
        <v>41730</v>
      </c>
      <c r="L20">
        <v>758</v>
      </c>
      <c r="M20">
        <v>832</v>
      </c>
      <c r="N20">
        <v>950</v>
      </c>
      <c r="O20">
        <v>745</v>
      </c>
    </row>
    <row r="21" spans="2:36" ht="15" customHeight="1" x14ac:dyDescent="0.25">
      <c r="K21" s="31">
        <v>41760</v>
      </c>
      <c r="L21">
        <v>307</v>
      </c>
      <c r="M21">
        <v>418</v>
      </c>
      <c r="N21">
        <v>428</v>
      </c>
      <c r="O21">
        <v>508</v>
      </c>
    </row>
    <row r="22" spans="2:36" ht="15" customHeight="1" x14ac:dyDescent="0.25">
      <c r="B22" s="160"/>
      <c r="C22" s="33"/>
      <c r="D22" s="33"/>
      <c r="E22" s="33"/>
      <c r="F22" s="33"/>
      <c r="G22" s="33"/>
      <c r="H22" s="33"/>
      <c r="I22" s="33"/>
      <c r="K22" s="31">
        <v>41791</v>
      </c>
      <c r="L22">
        <v>1055</v>
      </c>
      <c r="M22">
        <v>807</v>
      </c>
      <c r="N22">
        <v>865</v>
      </c>
      <c r="O22">
        <v>1102</v>
      </c>
      <c r="P22" s="6"/>
    </row>
    <row r="23" spans="2:36" ht="15" customHeight="1" x14ac:dyDescent="0.25">
      <c r="B23" s="33"/>
      <c r="C23" s="33"/>
      <c r="D23" s="33"/>
      <c r="E23" s="33"/>
      <c r="F23" s="33"/>
      <c r="G23" s="33"/>
      <c r="H23" s="33"/>
      <c r="I23" s="33"/>
      <c r="K23" s="31">
        <v>41821</v>
      </c>
      <c r="L23">
        <v>1108</v>
      </c>
      <c r="M23">
        <v>1149</v>
      </c>
      <c r="N23">
        <v>1240</v>
      </c>
      <c r="O23">
        <v>1275</v>
      </c>
    </row>
    <row r="24" spans="2:36" ht="15" customHeight="1" x14ac:dyDescent="0.25">
      <c r="B24" s="186"/>
      <c r="C24" s="186"/>
      <c r="D24" s="186"/>
      <c r="E24" s="186"/>
      <c r="F24" s="186"/>
      <c r="G24" s="186"/>
      <c r="H24" s="186"/>
      <c r="I24" s="186"/>
      <c r="K24" s="31">
        <v>41852</v>
      </c>
      <c r="L24">
        <v>1286</v>
      </c>
      <c r="M24">
        <v>1041</v>
      </c>
      <c r="N24">
        <v>919</v>
      </c>
      <c r="O24">
        <v>968</v>
      </c>
      <c r="Q24" s="6"/>
      <c r="R24" s="6"/>
      <c r="S24" s="6"/>
      <c r="T24" s="6"/>
      <c r="U24" s="6"/>
      <c r="V24" s="6"/>
    </row>
    <row r="25" spans="2:36" ht="15" customHeight="1" x14ac:dyDescent="0.25">
      <c r="B25" s="161"/>
      <c r="C25" s="200"/>
      <c r="D25" s="161"/>
      <c r="E25" s="161"/>
      <c r="F25" s="199"/>
      <c r="G25" s="161"/>
      <c r="H25" s="161"/>
      <c r="I25" s="161"/>
    </row>
    <row r="26" spans="2:36" ht="15" customHeight="1" x14ac:dyDescent="0.25">
      <c r="B26" s="161"/>
      <c r="C26" s="161"/>
      <c r="D26" s="161"/>
      <c r="E26" s="161"/>
      <c r="F26" s="199"/>
      <c r="G26" s="161"/>
      <c r="H26" s="161"/>
      <c r="I26" s="161"/>
      <c r="K26" t="s">
        <v>362</v>
      </c>
      <c r="AH26" t="s">
        <v>362</v>
      </c>
    </row>
    <row r="27" spans="2:36" ht="15" customHeight="1" x14ac:dyDescent="0.25">
      <c r="L27" s="6" t="s">
        <v>187</v>
      </c>
      <c r="M27" s="6" t="s">
        <v>363</v>
      </c>
      <c r="AI27" s="6" t="s">
        <v>187</v>
      </c>
      <c r="AJ27" s="6" t="s">
        <v>363</v>
      </c>
    </row>
    <row r="28" spans="2:36" ht="15" customHeight="1" x14ac:dyDescent="0.25">
      <c r="K28" s="6" t="s">
        <v>256</v>
      </c>
      <c r="L28" s="198"/>
      <c r="M28" s="198"/>
      <c r="AH28" s="6" t="s">
        <v>256</v>
      </c>
      <c r="AI28" s="197" t="e">
        <f ca="1">AVERAGE(INDIRECT(AH28))</f>
        <v>#REF!</v>
      </c>
      <c r="AJ28" s="197" t="e">
        <f ca="1">STDEV(INDIRECT(AH28:AH31))</f>
        <v>#REF!</v>
      </c>
    </row>
    <row r="29" spans="2:36" ht="15" customHeight="1" x14ac:dyDescent="0.25">
      <c r="K29" s="6" t="s">
        <v>257</v>
      </c>
      <c r="L29" s="198"/>
      <c r="M29" s="198"/>
      <c r="AH29" s="6" t="s">
        <v>257</v>
      </c>
      <c r="AI29" s="197" t="e">
        <f ca="1">AVERAGE(INDIRECT(AH29))</f>
        <v>#REF!</v>
      </c>
      <c r="AJ29" s="197" t="e">
        <f ca="1">STDEV(INDIRECT(AH29:AH32))</f>
        <v>#REF!</v>
      </c>
    </row>
    <row r="30" spans="2:36" ht="15" customHeight="1" x14ac:dyDescent="0.25">
      <c r="K30" s="6" t="s">
        <v>258</v>
      </c>
      <c r="L30" s="198"/>
      <c r="M30" s="198"/>
      <c r="AH30" s="6" t="s">
        <v>258</v>
      </c>
      <c r="AI30" s="197" t="e">
        <f ca="1">AVERAGE(INDIRECT(AH30))</f>
        <v>#REF!</v>
      </c>
      <c r="AJ30" s="197" t="e">
        <f ca="1">STDEV(INDIRECT(AH30:AH33))</f>
        <v>#REF!</v>
      </c>
    </row>
    <row r="31" spans="2:36" ht="15" customHeight="1" x14ac:dyDescent="0.25">
      <c r="K31" s="6" t="s">
        <v>259</v>
      </c>
      <c r="L31" s="198"/>
      <c r="M31" s="198"/>
      <c r="AH31" s="6" t="s">
        <v>259</v>
      </c>
      <c r="AI31" s="197" t="e">
        <f ca="1">AVERAGE(INDIRECT(AH31))</f>
        <v>#REF!</v>
      </c>
      <c r="AJ31" s="197" t="e">
        <f ca="1">STDEV(INDIRECT(AH31:AH34))</f>
        <v>#REF!</v>
      </c>
    </row>
    <row r="33" spans="3:38" ht="15" customHeight="1" x14ac:dyDescent="0.25">
      <c r="K33" t="s">
        <v>252</v>
      </c>
      <c r="AH33" t="s">
        <v>252</v>
      </c>
    </row>
    <row r="34" spans="3:38" ht="15" customHeight="1" x14ac:dyDescent="0.25">
      <c r="C34" s="49"/>
      <c r="L34" s="6" t="s">
        <v>256</v>
      </c>
      <c r="M34" s="6" t="s">
        <v>257</v>
      </c>
      <c r="N34" s="6" t="s">
        <v>258</v>
      </c>
      <c r="O34" s="6" t="s">
        <v>259</v>
      </c>
      <c r="AI34" s="6" t="s">
        <v>256</v>
      </c>
      <c r="AJ34" s="6" t="s">
        <v>257</v>
      </c>
      <c r="AK34" s="6" t="s">
        <v>258</v>
      </c>
      <c r="AL34" s="6" t="s">
        <v>259</v>
      </c>
    </row>
    <row r="35" spans="3:38" ht="15" customHeight="1" x14ac:dyDescent="0.25">
      <c r="K35" s="6" t="s">
        <v>256</v>
      </c>
      <c r="L35" s="196"/>
      <c r="M35" s="196"/>
      <c r="N35" s="196"/>
      <c r="O35" s="196"/>
      <c r="AH35" s="6" t="s">
        <v>256</v>
      </c>
      <c r="AI35" s="195" t="e">
        <f t="shared" ref="AI35:AL38" ca="1" si="0">CORREL(INDIRECT($AH35),INDIRECT(AI$34))</f>
        <v>#REF!</v>
      </c>
      <c r="AJ35" s="195" t="e">
        <f t="shared" ca="1" si="0"/>
        <v>#REF!</v>
      </c>
      <c r="AK35" s="195" t="e">
        <f t="shared" ca="1" si="0"/>
        <v>#REF!</v>
      </c>
      <c r="AL35" s="195" t="e">
        <f t="shared" ca="1" si="0"/>
        <v>#REF!</v>
      </c>
    </row>
    <row r="36" spans="3:38" ht="15" customHeight="1" x14ac:dyDescent="0.25">
      <c r="K36" s="6" t="s">
        <v>257</v>
      </c>
      <c r="L36" s="196"/>
      <c r="M36" s="196"/>
      <c r="N36" s="196"/>
      <c r="O36" s="196"/>
      <c r="AH36" s="6" t="s">
        <v>257</v>
      </c>
      <c r="AI36" s="195" t="e">
        <f t="shared" ca="1" si="0"/>
        <v>#REF!</v>
      </c>
      <c r="AJ36" s="195" t="e">
        <f t="shared" ca="1" si="0"/>
        <v>#REF!</v>
      </c>
      <c r="AK36" s="195" t="e">
        <f t="shared" ca="1" si="0"/>
        <v>#REF!</v>
      </c>
      <c r="AL36" s="195" t="e">
        <f t="shared" ca="1" si="0"/>
        <v>#REF!</v>
      </c>
    </row>
    <row r="37" spans="3:38" ht="15" customHeight="1" x14ac:dyDescent="0.25">
      <c r="K37" s="6" t="s">
        <v>258</v>
      </c>
      <c r="L37" s="196"/>
      <c r="M37" s="196"/>
      <c r="N37" s="196"/>
      <c r="O37" s="196"/>
      <c r="AH37" s="6" t="s">
        <v>258</v>
      </c>
      <c r="AI37" s="195" t="e">
        <f t="shared" ca="1" si="0"/>
        <v>#REF!</v>
      </c>
      <c r="AJ37" s="195" t="e">
        <f t="shared" ca="1" si="0"/>
        <v>#REF!</v>
      </c>
      <c r="AK37" s="195" t="e">
        <f t="shared" ca="1" si="0"/>
        <v>#REF!</v>
      </c>
      <c r="AL37" s="195" t="e">
        <f t="shared" ca="1" si="0"/>
        <v>#REF!</v>
      </c>
    </row>
    <row r="38" spans="3:38" ht="15" customHeight="1" x14ac:dyDescent="0.25">
      <c r="K38" s="6" t="s">
        <v>259</v>
      </c>
      <c r="L38" s="196"/>
      <c r="M38" s="196"/>
      <c r="N38" s="196"/>
      <c r="O38" s="196"/>
      <c r="AH38" s="6" t="s">
        <v>259</v>
      </c>
      <c r="AI38" s="195" t="e">
        <f t="shared" ca="1" si="0"/>
        <v>#REF!</v>
      </c>
      <c r="AJ38" s="195" t="e">
        <f t="shared" ca="1" si="0"/>
        <v>#REF!</v>
      </c>
      <c r="AK38" s="195" t="e">
        <f t="shared" ca="1" si="0"/>
        <v>#REF!</v>
      </c>
      <c r="AL38" s="195" t="e">
        <f t="shared" ca="1" si="0"/>
        <v>#REF!</v>
      </c>
    </row>
    <row r="41" spans="3:38" ht="15" customHeight="1" x14ac:dyDescent="0.25">
      <c r="P41" s="6"/>
      <c r="Q41" s="6"/>
      <c r="R41" s="6"/>
      <c r="S41" s="6"/>
      <c r="T41" s="6"/>
      <c r="U41" s="6"/>
      <c r="V41" s="6"/>
      <c r="AA41" s="6"/>
      <c r="AB41" s="6"/>
      <c r="AC41" s="6"/>
      <c r="AD41" s="6"/>
      <c r="AE41" s="6"/>
      <c r="AF41" s="6"/>
      <c r="AG41" s="6"/>
    </row>
    <row r="42" spans="3:38" ht="15" customHeight="1" x14ac:dyDescent="0.25">
      <c r="L42" s="20"/>
      <c r="M42" s="20"/>
      <c r="N42" s="20"/>
      <c r="O42" s="20"/>
      <c r="P42" s="20"/>
      <c r="Q42" s="20"/>
      <c r="R42" s="20"/>
      <c r="S42" s="20"/>
      <c r="T42" s="20"/>
      <c r="U42" s="20"/>
    </row>
    <row r="43" spans="3:38" ht="15" customHeight="1" x14ac:dyDescent="0.25">
      <c r="AA43" s="20"/>
      <c r="AB43" s="20"/>
      <c r="AC43" s="20"/>
      <c r="AD43" s="20"/>
      <c r="AE43" s="20"/>
      <c r="AF43" s="20"/>
      <c r="AG43" s="20"/>
      <c r="AH43" s="20"/>
    </row>
    <row r="46" spans="3:38" ht="15" customHeight="1" x14ac:dyDescent="0.25">
      <c r="K46" s="6"/>
      <c r="L46" s="6"/>
      <c r="O46" s="20"/>
    </row>
    <row r="47" spans="3:38" ht="15" customHeight="1" x14ac:dyDescent="0.25">
      <c r="K47" s="31"/>
      <c r="L47" s="20"/>
      <c r="P47" s="6"/>
      <c r="Q47" s="6"/>
    </row>
    <row r="48" spans="3:38" ht="15" customHeight="1" x14ac:dyDescent="0.25">
      <c r="K48" s="31"/>
      <c r="L48" s="20"/>
      <c r="P48" s="5"/>
      <c r="Q48" s="5"/>
    </row>
    <row r="49" spans="11:17" ht="15" customHeight="1" x14ac:dyDescent="0.25">
      <c r="K49" s="31"/>
      <c r="L49" s="20"/>
      <c r="P49" s="5"/>
      <c r="Q49" s="5"/>
    </row>
    <row r="50" spans="11:17" ht="15" customHeight="1" x14ac:dyDescent="0.25">
      <c r="K50" s="31"/>
      <c r="L50" s="20"/>
      <c r="P50" s="5"/>
      <c r="Q50" s="5"/>
    </row>
    <row r="51" spans="11:17" ht="15" customHeight="1" x14ac:dyDescent="0.25">
      <c r="K51" s="31"/>
      <c r="L51" s="20"/>
      <c r="P51" s="5"/>
      <c r="Q51" s="5"/>
    </row>
    <row r="52" spans="11:17" ht="15" customHeight="1" x14ac:dyDescent="0.25">
      <c r="L52" s="20"/>
      <c r="M52" s="31"/>
      <c r="N52" s="5"/>
      <c r="O52" s="5"/>
      <c r="P52" s="5"/>
      <c r="Q52" s="5"/>
    </row>
    <row r="53" spans="11:17" ht="15" customHeight="1" x14ac:dyDescent="0.25">
      <c r="M53" s="31"/>
      <c r="N53" s="5"/>
      <c r="O53" s="5"/>
      <c r="P53" s="5"/>
      <c r="Q53" s="5"/>
    </row>
    <row r="54" spans="11:17" ht="15" customHeight="1" x14ac:dyDescent="0.25">
      <c r="M54" s="31"/>
      <c r="N54" s="5"/>
      <c r="O54" s="5"/>
      <c r="P54" s="5"/>
      <c r="Q54" s="5"/>
    </row>
    <row r="70" spans="36:42" ht="15" customHeight="1" x14ac:dyDescent="0.25">
      <c r="AJ70" t="s">
        <v>244</v>
      </c>
      <c r="AK70" s="5"/>
    </row>
    <row r="71" spans="36:42" ht="15" customHeight="1" x14ac:dyDescent="0.25">
      <c r="AM71" s="6" t="s">
        <v>43</v>
      </c>
      <c r="AN71" s="6" t="s">
        <v>41</v>
      </c>
      <c r="AO71" s="6" t="s">
        <v>124</v>
      </c>
      <c r="AP71" s="6" t="s">
        <v>245</v>
      </c>
    </row>
    <row r="72" spans="36:42" ht="15" customHeight="1" x14ac:dyDescent="0.25">
      <c r="AL72" s="31">
        <v>38353</v>
      </c>
      <c r="AM72" s="5">
        <v>6700</v>
      </c>
      <c r="AN72" s="5">
        <v>7400</v>
      </c>
      <c r="AO72" s="5">
        <v>5800</v>
      </c>
      <c r="AP72" s="5">
        <v>9000</v>
      </c>
    </row>
    <row r="73" spans="36:42" ht="15" customHeight="1" x14ac:dyDescent="0.25">
      <c r="AK73" s="5"/>
      <c r="AL73" s="31">
        <v>38384</v>
      </c>
      <c r="AM73" s="5">
        <v>5800</v>
      </c>
      <c r="AN73" s="5">
        <v>8900</v>
      </c>
      <c r="AO73" s="5">
        <v>5500</v>
      </c>
      <c r="AP73" s="5">
        <v>7900</v>
      </c>
    </row>
    <row r="74" spans="36:42" ht="15" customHeight="1" x14ac:dyDescent="0.25">
      <c r="AL74" s="31">
        <v>38412</v>
      </c>
      <c r="AM74" s="5">
        <v>5000</v>
      </c>
      <c r="AN74" s="5">
        <v>7900</v>
      </c>
      <c r="AO74" s="5">
        <v>5900</v>
      </c>
      <c r="AP74" s="5">
        <v>8300</v>
      </c>
    </row>
    <row r="75" spans="36:42" ht="15" customHeight="1" x14ac:dyDescent="0.25">
      <c r="AL75" s="31">
        <v>38443</v>
      </c>
      <c r="AM75" s="5">
        <v>6700</v>
      </c>
      <c r="AN75" s="5">
        <v>5800</v>
      </c>
      <c r="AO75" s="5">
        <v>6000</v>
      </c>
      <c r="AP75" s="5">
        <v>9700</v>
      </c>
    </row>
    <row r="76" spans="36:42" ht="15" customHeight="1" x14ac:dyDescent="0.25">
      <c r="AL76" s="31">
        <v>38473</v>
      </c>
      <c r="AM76" s="5">
        <v>9400</v>
      </c>
      <c r="AN76" s="5">
        <v>7800</v>
      </c>
      <c r="AO76" s="5">
        <v>6700</v>
      </c>
      <c r="AP76" s="5">
        <v>8400</v>
      </c>
    </row>
    <row r="77" spans="36:42" ht="15" customHeight="1" x14ac:dyDescent="0.25">
      <c r="AL77" s="31">
        <v>38504</v>
      </c>
      <c r="AM77" s="5">
        <v>6200</v>
      </c>
      <c r="AN77" s="5">
        <v>5800</v>
      </c>
      <c r="AO77" s="5">
        <v>9400</v>
      </c>
      <c r="AP77" s="5">
        <v>8500</v>
      </c>
    </row>
    <row r="78" spans="36:42" ht="15" customHeight="1" x14ac:dyDescent="0.25">
      <c r="AL78" s="31">
        <v>38534</v>
      </c>
      <c r="AM78" s="5">
        <v>8700</v>
      </c>
      <c r="AN78" s="5">
        <v>5300</v>
      </c>
      <c r="AO78" s="5">
        <v>6900</v>
      </c>
      <c r="AP78" s="5">
        <v>7500</v>
      </c>
    </row>
  </sheetData>
  <hyperlinks>
    <hyperlink ref="I1" location="'List of Topics'!A1" display="Return to List of Topics sheet"/>
  </hyperlinks>
  <pageMargins left="0.7" right="0.7" top="0.75" bottom="0.75" header="0.3" footer="0.3"/>
  <pageSetup orientation="portrait"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dimension ref="A1:T51"/>
  <sheetViews>
    <sheetView workbookViewId="0">
      <selection activeCell="I1" sqref="I1"/>
    </sheetView>
  </sheetViews>
  <sheetFormatPr defaultRowHeight="15" customHeight="1" x14ac:dyDescent="0.25"/>
  <cols>
    <col min="1" max="1" width="3.5703125" customWidth="1"/>
  </cols>
  <sheetData>
    <row r="1" spans="1:20" ht="15" customHeight="1" x14ac:dyDescent="0.25">
      <c r="A1" s="74" t="str">
        <f ca="1">"© S. Christian Albright, 2011-" &amp; YEAR(TODAY()) &amp; ", All Rights Reserved"</f>
        <v>© S. Christian Albright, 2011-2017, All Rights Reserved</v>
      </c>
      <c r="I1" s="1" t="s">
        <v>506</v>
      </c>
    </row>
    <row r="3" spans="1:20" ht="15" customHeight="1" x14ac:dyDescent="0.25">
      <c r="K3" s="84" t="s">
        <v>169</v>
      </c>
      <c r="L3" s="86" t="s">
        <v>19</v>
      </c>
      <c r="M3" s="86" t="s">
        <v>332</v>
      </c>
      <c r="N3" s="86" t="s">
        <v>342</v>
      </c>
      <c r="O3" s="86" t="s">
        <v>507</v>
      </c>
      <c r="P3" s="86" t="s">
        <v>274</v>
      </c>
      <c r="Q3" s="86" t="s">
        <v>508</v>
      </c>
      <c r="R3" s="89" t="s">
        <v>350</v>
      </c>
      <c r="S3" s="90" t="s">
        <v>351</v>
      </c>
      <c r="T3" s="89" t="s">
        <v>509</v>
      </c>
    </row>
    <row r="4" spans="1:20" ht="15" customHeight="1" x14ac:dyDescent="0.25">
      <c r="K4" s="85">
        <v>40974</v>
      </c>
      <c r="L4" s="87" t="s">
        <v>510</v>
      </c>
      <c r="M4" s="27" t="s">
        <v>334</v>
      </c>
      <c r="N4" s="27" t="s">
        <v>22</v>
      </c>
      <c r="O4" s="88" t="s">
        <v>511</v>
      </c>
      <c r="P4" s="27" t="s">
        <v>276</v>
      </c>
      <c r="Q4" s="27" t="s">
        <v>338</v>
      </c>
      <c r="R4" s="6">
        <v>4</v>
      </c>
      <c r="S4" s="54">
        <v>136.97</v>
      </c>
      <c r="T4" s="54">
        <v>79.97</v>
      </c>
    </row>
    <row r="5" spans="1:20" ht="15" customHeight="1" x14ac:dyDescent="0.25">
      <c r="K5" s="85">
        <v>40974</v>
      </c>
      <c r="L5" s="87" t="s">
        <v>510</v>
      </c>
      <c r="M5" s="27" t="s">
        <v>334</v>
      </c>
      <c r="N5" s="27" t="s">
        <v>22</v>
      </c>
      <c r="O5" s="27" t="s">
        <v>512</v>
      </c>
      <c r="P5" s="27" t="s">
        <v>276</v>
      </c>
      <c r="Q5" s="27" t="s">
        <v>513</v>
      </c>
      <c r="R5" s="6">
        <v>1</v>
      </c>
      <c r="S5" s="54">
        <v>25.55</v>
      </c>
      <c r="T5" s="54">
        <v>25.55</v>
      </c>
    </row>
    <row r="6" spans="1:20" ht="15" customHeight="1" x14ac:dyDescent="0.25">
      <c r="K6" s="85">
        <v>40974</v>
      </c>
      <c r="L6" s="87" t="s">
        <v>510</v>
      </c>
      <c r="M6" s="27" t="s">
        <v>335</v>
      </c>
      <c r="N6" s="27" t="s">
        <v>22</v>
      </c>
      <c r="O6" s="88" t="s">
        <v>511</v>
      </c>
      <c r="P6" s="27" t="s">
        <v>276</v>
      </c>
      <c r="Q6" s="27" t="s">
        <v>513</v>
      </c>
      <c r="R6" s="6">
        <v>5</v>
      </c>
      <c r="S6" s="54">
        <v>113.95</v>
      </c>
      <c r="T6" s="54">
        <v>90.47</v>
      </c>
    </row>
    <row r="7" spans="1:20" ht="15" customHeight="1" x14ac:dyDescent="0.25">
      <c r="K7" s="85">
        <v>40974</v>
      </c>
      <c r="L7" s="87" t="s">
        <v>510</v>
      </c>
      <c r="M7" s="27" t="s">
        <v>335</v>
      </c>
      <c r="N7" s="27" t="s">
        <v>343</v>
      </c>
      <c r="O7" s="27" t="s">
        <v>512</v>
      </c>
      <c r="P7" s="27" t="s">
        <v>276</v>
      </c>
      <c r="Q7" s="27" t="s">
        <v>339</v>
      </c>
      <c r="R7" s="6">
        <v>1</v>
      </c>
      <c r="S7" s="54">
        <v>6.82</v>
      </c>
      <c r="T7" s="54">
        <v>6.82</v>
      </c>
    </row>
    <row r="8" spans="1:20" ht="15" customHeight="1" x14ac:dyDescent="0.25">
      <c r="K8" s="85">
        <v>40974</v>
      </c>
      <c r="L8" s="87" t="s">
        <v>510</v>
      </c>
      <c r="M8" s="27" t="s">
        <v>335</v>
      </c>
      <c r="N8" s="27" t="s">
        <v>22</v>
      </c>
      <c r="O8" s="88" t="s">
        <v>511</v>
      </c>
      <c r="P8" s="27" t="s">
        <v>275</v>
      </c>
      <c r="Q8" s="27" t="s">
        <v>513</v>
      </c>
      <c r="R8" s="6">
        <v>4</v>
      </c>
      <c r="S8" s="54">
        <v>147.32</v>
      </c>
      <c r="T8" s="54">
        <v>83.21</v>
      </c>
    </row>
    <row r="9" spans="1:20" ht="15" customHeight="1" x14ac:dyDescent="0.25">
      <c r="K9" s="85">
        <v>40974</v>
      </c>
      <c r="L9" s="87" t="s">
        <v>510</v>
      </c>
      <c r="M9" s="27" t="s">
        <v>335</v>
      </c>
      <c r="N9" s="27" t="s">
        <v>343</v>
      </c>
      <c r="O9" s="27" t="s">
        <v>512</v>
      </c>
      <c r="P9" s="27" t="s">
        <v>276</v>
      </c>
      <c r="Q9" s="27" t="s">
        <v>513</v>
      </c>
      <c r="R9" s="6">
        <v>5</v>
      </c>
      <c r="S9" s="54">
        <v>142.15</v>
      </c>
      <c r="T9" s="54">
        <v>50.9</v>
      </c>
    </row>
    <row r="10" spans="1:20" ht="15" customHeight="1" x14ac:dyDescent="0.25">
      <c r="K10" s="85">
        <v>40975</v>
      </c>
      <c r="L10" s="87" t="s">
        <v>345</v>
      </c>
      <c r="M10" s="27" t="s">
        <v>336</v>
      </c>
      <c r="N10" s="27" t="s">
        <v>22</v>
      </c>
      <c r="O10" s="27" t="s">
        <v>512</v>
      </c>
      <c r="P10" s="27" t="s">
        <v>275</v>
      </c>
      <c r="Q10" s="27" t="s">
        <v>339</v>
      </c>
      <c r="R10" s="6">
        <v>1</v>
      </c>
      <c r="S10" s="54">
        <v>18.649999999999999</v>
      </c>
      <c r="T10" s="54">
        <v>18.649999999999999</v>
      </c>
    </row>
    <row r="11" spans="1:20" ht="15" customHeight="1" x14ac:dyDescent="0.25">
      <c r="K11" s="85">
        <v>40975</v>
      </c>
      <c r="L11" s="87" t="s">
        <v>345</v>
      </c>
      <c r="M11" s="27" t="s">
        <v>336</v>
      </c>
      <c r="N11" s="27" t="s">
        <v>344</v>
      </c>
      <c r="O11" s="27" t="s">
        <v>512</v>
      </c>
      <c r="P11" s="27" t="s">
        <v>275</v>
      </c>
      <c r="Q11" s="27" t="s">
        <v>338</v>
      </c>
      <c r="R11" s="6">
        <v>4</v>
      </c>
      <c r="S11" s="54">
        <v>178.34</v>
      </c>
      <c r="T11" s="54">
        <v>161.93</v>
      </c>
    </row>
    <row r="12" spans="1:20" ht="15" customHeight="1" x14ac:dyDescent="0.25">
      <c r="K12" s="85">
        <v>40975</v>
      </c>
      <c r="L12" s="87" t="s">
        <v>345</v>
      </c>
      <c r="M12" s="27" t="s">
        <v>336</v>
      </c>
      <c r="N12" s="27" t="s">
        <v>22</v>
      </c>
      <c r="O12" s="27" t="s">
        <v>512</v>
      </c>
      <c r="P12" s="27" t="s">
        <v>275</v>
      </c>
      <c r="Q12" s="27" t="s">
        <v>339</v>
      </c>
      <c r="R12" s="6">
        <v>2</v>
      </c>
      <c r="S12" s="54">
        <v>25.83</v>
      </c>
      <c r="T12" s="54">
        <v>15.91</v>
      </c>
    </row>
    <row r="13" spans="1:20" ht="15" customHeight="1" x14ac:dyDescent="0.25">
      <c r="K13" s="85">
        <v>40976</v>
      </c>
      <c r="L13" s="87" t="s">
        <v>514</v>
      </c>
      <c r="M13" s="27" t="s">
        <v>334</v>
      </c>
      <c r="N13" s="27" t="s">
        <v>346</v>
      </c>
      <c r="O13" s="27" t="s">
        <v>512</v>
      </c>
      <c r="P13" s="27" t="s">
        <v>276</v>
      </c>
      <c r="Q13" s="27" t="s">
        <v>339</v>
      </c>
      <c r="R13" s="6">
        <v>1</v>
      </c>
      <c r="S13" s="54">
        <v>18.13</v>
      </c>
      <c r="T13" s="54">
        <v>18.13</v>
      </c>
    </row>
    <row r="14" spans="1:20" ht="15" customHeight="1" x14ac:dyDescent="0.25">
      <c r="K14" s="85">
        <v>40976</v>
      </c>
      <c r="L14" s="87" t="s">
        <v>514</v>
      </c>
      <c r="M14" s="27" t="s">
        <v>334</v>
      </c>
      <c r="N14" s="27" t="s">
        <v>343</v>
      </c>
      <c r="O14" s="88" t="s">
        <v>511</v>
      </c>
      <c r="P14" s="27" t="s">
        <v>276</v>
      </c>
      <c r="Q14" s="27" t="s">
        <v>513</v>
      </c>
      <c r="R14" s="6">
        <v>2</v>
      </c>
      <c r="S14" s="54">
        <v>54.52</v>
      </c>
      <c r="T14" s="54">
        <v>54.38</v>
      </c>
    </row>
    <row r="15" spans="1:20" ht="15" customHeight="1" x14ac:dyDescent="0.25">
      <c r="K15" s="85">
        <v>40976</v>
      </c>
      <c r="L15" s="87" t="s">
        <v>514</v>
      </c>
      <c r="M15" s="27" t="s">
        <v>335</v>
      </c>
      <c r="N15" s="27" t="s">
        <v>344</v>
      </c>
      <c r="O15" s="27" t="s">
        <v>512</v>
      </c>
      <c r="P15" s="27" t="s">
        <v>275</v>
      </c>
      <c r="Q15" s="27" t="s">
        <v>513</v>
      </c>
      <c r="R15" s="6">
        <v>2</v>
      </c>
      <c r="S15" s="54">
        <v>61.93</v>
      </c>
      <c r="T15" s="54">
        <v>56.32</v>
      </c>
    </row>
    <row r="16" spans="1:20" ht="15" customHeight="1" x14ac:dyDescent="0.25">
      <c r="K16" s="85">
        <v>40977</v>
      </c>
      <c r="L16" s="87" t="s">
        <v>347</v>
      </c>
      <c r="M16" s="27" t="s">
        <v>334</v>
      </c>
      <c r="N16" s="27" t="s">
        <v>343</v>
      </c>
      <c r="O16" s="88" t="s">
        <v>511</v>
      </c>
      <c r="P16" s="27" t="s">
        <v>275</v>
      </c>
      <c r="Q16" s="27" t="s">
        <v>338</v>
      </c>
      <c r="R16" s="6">
        <v>3</v>
      </c>
      <c r="S16" s="54">
        <v>147.68</v>
      </c>
      <c r="T16" s="54">
        <v>96.64</v>
      </c>
    </row>
    <row r="17" spans="11:20" ht="15" customHeight="1" x14ac:dyDescent="0.25">
      <c r="K17" s="85">
        <v>40977</v>
      </c>
      <c r="L17" s="87" t="s">
        <v>347</v>
      </c>
      <c r="M17" s="27" t="s">
        <v>335</v>
      </c>
      <c r="N17" s="27" t="s">
        <v>343</v>
      </c>
      <c r="O17" s="27" t="s">
        <v>512</v>
      </c>
      <c r="P17" s="27" t="s">
        <v>275</v>
      </c>
      <c r="Q17" s="27" t="s">
        <v>339</v>
      </c>
      <c r="R17" s="6">
        <v>1</v>
      </c>
      <c r="S17" s="54">
        <v>27.24</v>
      </c>
      <c r="T17" s="54">
        <v>27.24</v>
      </c>
    </row>
    <row r="18" spans="11:20" ht="15" customHeight="1" x14ac:dyDescent="0.25">
      <c r="K18" s="85">
        <v>40978</v>
      </c>
      <c r="L18" s="87" t="s">
        <v>348</v>
      </c>
      <c r="M18" s="27" t="s">
        <v>334</v>
      </c>
      <c r="N18" s="27" t="s">
        <v>22</v>
      </c>
      <c r="O18" s="27" t="s">
        <v>512</v>
      </c>
      <c r="P18" s="27" t="s">
        <v>276</v>
      </c>
      <c r="Q18" s="27" t="s">
        <v>339</v>
      </c>
      <c r="R18" s="6">
        <v>3</v>
      </c>
      <c r="S18" s="54">
        <v>46.18</v>
      </c>
      <c r="T18" s="54">
        <v>44.27</v>
      </c>
    </row>
    <row r="19" spans="11:20" ht="15" customHeight="1" x14ac:dyDescent="0.25">
      <c r="K19" s="85">
        <v>40978</v>
      </c>
      <c r="L19" s="87" t="s">
        <v>348</v>
      </c>
      <c r="M19" s="27" t="s">
        <v>335</v>
      </c>
      <c r="N19" s="27" t="s">
        <v>22</v>
      </c>
      <c r="O19" s="27" t="s">
        <v>512</v>
      </c>
      <c r="P19" s="27" t="s">
        <v>275</v>
      </c>
      <c r="Q19" s="27" t="s">
        <v>339</v>
      </c>
      <c r="R19" s="6">
        <v>5</v>
      </c>
      <c r="S19" s="54">
        <v>107.44</v>
      </c>
      <c r="T19" s="54">
        <v>91.64</v>
      </c>
    </row>
    <row r="20" spans="11:20" ht="15" customHeight="1" x14ac:dyDescent="0.25">
      <c r="K20" s="85">
        <v>40978</v>
      </c>
      <c r="L20" s="87" t="s">
        <v>348</v>
      </c>
      <c r="M20" s="27" t="s">
        <v>335</v>
      </c>
      <c r="N20" s="27" t="s">
        <v>344</v>
      </c>
      <c r="O20" s="88" t="s">
        <v>511</v>
      </c>
      <c r="P20" s="27" t="s">
        <v>276</v>
      </c>
      <c r="Q20" s="27" t="s">
        <v>513</v>
      </c>
      <c r="R20" s="6">
        <v>6</v>
      </c>
      <c r="S20" s="54">
        <v>96.53</v>
      </c>
      <c r="T20" s="54">
        <v>93.68</v>
      </c>
    </row>
    <row r="21" spans="11:20" ht="15" customHeight="1" x14ac:dyDescent="0.25">
      <c r="K21" s="85">
        <v>40978</v>
      </c>
      <c r="L21" s="87" t="s">
        <v>348</v>
      </c>
      <c r="M21" s="27" t="s">
        <v>335</v>
      </c>
      <c r="N21" s="27" t="s">
        <v>22</v>
      </c>
      <c r="O21" s="88" t="s">
        <v>511</v>
      </c>
      <c r="P21" s="27" t="s">
        <v>276</v>
      </c>
      <c r="Q21" s="27" t="s">
        <v>513</v>
      </c>
      <c r="R21" s="6">
        <v>4</v>
      </c>
      <c r="S21" s="54">
        <v>77.44</v>
      </c>
      <c r="T21" s="54">
        <v>77.28</v>
      </c>
    </row>
    <row r="22" spans="11:20" ht="15" customHeight="1" x14ac:dyDescent="0.25">
      <c r="K22" s="85">
        <v>40979</v>
      </c>
      <c r="L22" s="87" t="s">
        <v>349</v>
      </c>
      <c r="M22" s="27" t="s">
        <v>334</v>
      </c>
      <c r="N22" s="27" t="s">
        <v>344</v>
      </c>
      <c r="O22" s="27" t="s">
        <v>512</v>
      </c>
      <c r="P22" s="27" t="s">
        <v>275</v>
      </c>
      <c r="Q22" s="27" t="s">
        <v>339</v>
      </c>
      <c r="R22" s="6">
        <v>1</v>
      </c>
      <c r="S22" s="54">
        <v>15.19</v>
      </c>
      <c r="T22" s="54">
        <v>15.19</v>
      </c>
    </row>
    <row r="23" spans="11:20" ht="15" customHeight="1" x14ac:dyDescent="0.25">
      <c r="K23" s="85">
        <v>40979</v>
      </c>
      <c r="L23" s="87" t="s">
        <v>349</v>
      </c>
      <c r="M23" s="27" t="s">
        <v>335</v>
      </c>
      <c r="N23" s="27" t="s">
        <v>344</v>
      </c>
      <c r="O23" s="27" t="s">
        <v>512</v>
      </c>
      <c r="P23" s="27" t="s">
        <v>275</v>
      </c>
      <c r="Q23" s="27" t="s">
        <v>513</v>
      </c>
      <c r="R23" s="6">
        <v>1</v>
      </c>
      <c r="S23" s="54">
        <v>45.52</v>
      </c>
      <c r="T23" s="54">
        <v>45.52</v>
      </c>
    </row>
    <row r="25" spans="11:20" ht="15" customHeight="1" x14ac:dyDescent="0.25">
      <c r="K25" s="32" t="s">
        <v>515</v>
      </c>
    </row>
    <row r="35" spans="11:11" ht="15" customHeight="1" x14ac:dyDescent="0.25">
      <c r="K35" s="32" t="s">
        <v>557</v>
      </c>
    </row>
    <row r="51" spans="2:2" ht="15" customHeight="1" x14ac:dyDescent="0.25">
      <c r="B51" s="32"/>
    </row>
  </sheetData>
  <hyperlinks>
    <hyperlink ref="I1" location="'List of Topics'!A1" display="Return to List of Topics sheet"/>
  </hyperlinks>
  <pageMargins left="0.7" right="0.7" top="0.75" bottom="0.75" header="0.3" footer="0.3"/>
  <pageSetup orientation="portrait" r:id="rId1"/>
  <drawing r:id="rId2"/>
  <legacy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G142"/>
  <sheetViews>
    <sheetView workbookViewId="0">
      <selection activeCell="I1" sqref="I1"/>
    </sheetView>
  </sheetViews>
  <sheetFormatPr defaultRowHeight="15" customHeight="1" x14ac:dyDescent="0.25"/>
  <cols>
    <col min="1" max="1" width="3.5703125" customWidth="1"/>
    <col min="11" max="11" width="9.28515625" customWidth="1"/>
    <col min="12" max="12" width="17.42578125" customWidth="1"/>
    <col min="13" max="13" width="14.28515625" bestFit="1" customWidth="1"/>
    <col min="14" max="14" width="11.42578125" customWidth="1"/>
    <col min="15" max="15" width="10.7109375" customWidth="1"/>
    <col min="16" max="16" width="10.140625" bestFit="1" customWidth="1"/>
  </cols>
  <sheetData>
    <row r="1" spans="1:18" ht="15" customHeight="1" x14ac:dyDescent="0.25">
      <c r="A1" s="74" t="str">
        <f ca="1">"© S. Christian Albright, 2011-" &amp; YEAR(TODAY()) &amp; ", All Rights Reserved"</f>
        <v>© S. Christian Albright, 2011-2017, All Rights Reserved</v>
      </c>
      <c r="I1" s="1" t="s">
        <v>506</v>
      </c>
    </row>
    <row r="3" spans="1:18" ht="15" customHeight="1" x14ac:dyDescent="0.25">
      <c r="K3" s="18" t="s">
        <v>270</v>
      </c>
      <c r="L3" s="201" t="s">
        <v>246</v>
      </c>
      <c r="M3" t="s">
        <v>274</v>
      </c>
      <c r="N3" t="s">
        <v>312</v>
      </c>
      <c r="O3" t="s">
        <v>313</v>
      </c>
      <c r="P3" s="51" t="s">
        <v>314</v>
      </c>
      <c r="R3" s="32" t="s">
        <v>733</v>
      </c>
    </row>
    <row r="4" spans="1:18" ht="15" customHeight="1" x14ac:dyDescent="0.25">
      <c r="K4" s="18">
        <v>1</v>
      </c>
      <c r="L4" s="201">
        <v>21767</v>
      </c>
      <c r="M4" t="s">
        <v>275</v>
      </c>
      <c r="N4" t="s">
        <v>316</v>
      </c>
      <c r="O4">
        <v>1</v>
      </c>
      <c r="P4" s="51">
        <v>65400</v>
      </c>
    </row>
    <row r="5" spans="1:18" ht="15" customHeight="1" x14ac:dyDescent="0.25">
      <c r="K5" s="18">
        <v>2</v>
      </c>
      <c r="L5" s="201">
        <v>28413</v>
      </c>
      <c r="M5" t="s">
        <v>276</v>
      </c>
      <c r="N5" t="s">
        <v>340</v>
      </c>
      <c r="O5">
        <v>2</v>
      </c>
      <c r="P5" s="51">
        <v>62000</v>
      </c>
    </row>
    <row r="6" spans="1:18" ht="15" customHeight="1" x14ac:dyDescent="0.25">
      <c r="K6" s="18">
        <v>3</v>
      </c>
      <c r="L6" s="201">
        <v>29589</v>
      </c>
      <c r="M6" t="s">
        <v>275</v>
      </c>
      <c r="N6" t="s">
        <v>315</v>
      </c>
      <c r="O6">
        <v>0</v>
      </c>
      <c r="P6" s="51">
        <v>63200</v>
      </c>
    </row>
    <row r="7" spans="1:18" ht="15" customHeight="1" x14ac:dyDescent="0.25">
      <c r="K7" s="18">
        <v>4</v>
      </c>
      <c r="L7" s="201">
        <v>18023</v>
      </c>
      <c r="M7" t="s">
        <v>275</v>
      </c>
      <c r="N7" t="s">
        <v>318</v>
      </c>
      <c r="O7">
        <v>2</v>
      </c>
      <c r="P7" s="51">
        <v>52000</v>
      </c>
    </row>
    <row r="8" spans="1:18" ht="15" customHeight="1" x14ac:dyDescent="0.25">
      <c r="K8" s="18">
        <v>5</v>
      </c>
      <c r="L8" s="201">
        <v>31871</v>
      </c>
      <c r="M8" t="s">
        <v>276</v>
      </c>
      <c r="N8" t="s">
        <v>317</v>
      </c>
      <c r="O8">
        <v>3</v>
      </c>
      <c r="P8" s="51">
        <v>81400</v>
      </c>
    </row>
    <row r="9" spans="1:18" ht="15" customHeight="1" x14ac:dyDescent="0.25">
      <c r="K9" s="18">
        <v>6</v>
      </c>
      <c r="L9" s="201">
        <v>18079</v>
      </c>
      <c r="M9" t="s">
        <v>276</v>
      </c>
      <c r="N9" t="s">
        <v>318</v>
      </c>
      <c r="O9">
        <v>3</v>
      </c>
      <c r="P9" s="51">
        <v>46300</v>
      </c>
      <c r="R9" s="32" t="s">
        <v>734</v>
      </c>
    </row>
    <row r="10" spans="1:18" ht="15" customHeight="1" x14ac:dyDescent="0.25">
      <c r="K10" s="18">
        <v>7</v>
      </c>
      <c r="L10" s="201">
        <v>18040</v>
      </c>
      <c r="M10" t="s">
        <v>276</v>
      </c>
      <c r="N10" t="s">
        <v>316</v>
      </c>
      <c r="O10">
        <v>2</v>
      </c>
      <c r="P10" s="51">
        <v>49600</v>
      </c>
    </row>
    <row r="11" spans="1:18" ht="15" customHeight="1" x14ac:dyDescent="0.25">
      <c r="K11" s="18">
        <v>8</v>
      </c>
      <c r="L11" s="201">
        <v>19297</v>
      </c>
      <c r="M11" t="s">
        <v>275</v>
      </c>
      <c r="N11" t="s">
        <v>317</v>
      </c>
      <c r="O11">
        <v>1</v>
      </c>
      <c r="P11" s="51">
        <v>45900</v>
      </c>
    </row>
    <row r="12" spans="1:18" ht="15" customHeight="1" x14ac:dyDescent="0.25">
      <c r="K12" s="18">
        <v>9</v>
      </c>
      <c r="L12" s="201">
        <v>20837</v>
      </c>
      <c r="M12" t="s">
        <v>275</v>
      </c>
      <c r="N12" t="s">
        <v>317</v>
      </c>
      <c r="O12">
        <v>3</v>
      </c>
      <c r="P12" s="51">
        <v>47700</v>
      </c>
    </row>
    <row r="13" spans="1:18" ht="15" customHeight="1" x14ac:dyDescent="0.25">
      <c r="K13" s="18">
        <v>10</v>
      </c>
      <c r="L13" s="201">
        <v>31308</v>
      </c>
      <c r="M13" t="s">
        <v>276</v>
      </c>
      <c r="N13" t="s">
        <v>318</v>
      </c>
      <c r="O13">
        <v>1</v>
      </c>
      <c r="P13" s="51">
        <v>59900</v>
      </c>
    </row>
    <row r="14" spans="1:18" ht="15" customHeight="1" x14ac:dyDescent="0.25">
      <c r="K14" s="18">
        <v>11</v>
      </c>
      <c r="L14" s="201">
        <v>19559</v>
      </c>
      <c r="M14" t="s">
        <v>275</v>
      </c>
      <c r="N14" t="s">
        <v>315</v>
      </c>
      <c r="O14">
        <v>1</v>
      </c>
      <c r="P14" s="51">
        <v>48100</v>
      </c>
    </row>
    <row r="15" spans="1:18" ht="15" customHeight="1" x14ac:dyDescent="0.25">
      <c r="K15" s="18">
        <v>12</v>
      </c>
      <c r="L15" s="201">
        <v>17146</v>
      </c>
      <c r="M15" t="s">
        <v>276</v>
      </c>
      <c r="N15" t="s">
        <v>340</v>
      </c>
      <c r="O15">
        <v>0</v>
      </c>
      <c r="P15" s="51">
        <v>58100</v>
      </c>
    </row>
    <row r="16" spans="1:18" ht="15" customHeight="1" x14ac:dyDescent="0.25">
      <c r="K16" s="18">
        <v>13</v>
      </c>
      <c r="L16" s="201">
        <v>31500</v>
      </c>
      <c r="M16" t="s">
        <v>276</v>
      </c>
      <c r="N16" t="s">
        <v>317</v>
      </c>
      <c r="O16">
        <v>2</v>
      </c>
      <c r="P16" s="51">
        <v>56000</v>
      </c>
    </row>
    <row r="17" spans="11:18" ht="15" customHeight="1" x14ac:dyDescent="0.25">
      <c r="K17" s="18">
        <v>14</v>
      </c>
      <c r="L17" s="201">
        <v>19340</v>
      </c>
      <c r="M17" t="s">
        <v>276</v>
      </c>
      <c r="N17" t="s">
        <v>318</v>
      </c>
      <c r="O17">
        <v>2</v>
      </c>
      <c r="P17" s="51">
        <v>53400</v>
      </c>
    </row>
    <row r="18" spans="11:18" ht="15" customHeight="1" x14ac:dyDescent="0.25">
      <c r="K18" s="18">
        <v>15</v>
      </c>
      <c r="L18" s="201">
        <v>28288</v>
      </c>
      <c r="M18" t="s">
        <v>276</v>
      </c>
      <c r="N18" t="s">
        <v>318</v>
      </c>
      <c r="O18">
        <v>2</v>
      </c>
      <c r="P18" s="51">
        <v>39000</v>
      </c>
    </row>
    <row r="19" spans="11:18" ht="15" customHeight="1" x14ac:dyDescent="0.25">
      <c r="K19" s="18">
        <v>16</v>
      </c>
      <c r="L19" s="201">
        <v>32831</v>
      </c>
      <c r="M19" t="s">
        <v>275</v>
      </c>
      <c r="N19" t="s">
        <v>340</v>
      </c>
      <c r="O19">
        <v>1</v>
      </c>
      <c r="P19" s="51">
        <v>61500</v>
      </c>
    </row>
    <row r="20" spans="11:18" ht="15" customHeight="1" x14ac:dyDescent="0.25">
      <c r="K20" s="18">
        <v>17</v>
      </c>
      <c r="L20" s="201">
        <v>21069</v>
      </c>
      <c r="M20" t="s">
        <v>275</v>
      </c>
      <c r="N20" t="s">
        <v>315</v>
      </c>
      <c r="O20">
        <v>0</v>
      </c>
      <c r="P20" s="51">
        <v>37700</v>
      </c>
    </row>
    <row r="21" spans="11:18" ht="15" customHeight="1" x14ac:dyDescent="0.25">
      <c r="K21" s="18">
        <v>18</v>
      </c>
      <c r="L21" s="201">
        <v>25841</v>
      </c>
      <c r="M21" t="s">
        <v>276</v>
      </c>
      <c r="N21" t="s">
        <v>317</v>
      </c>
      <c r="O21">
        <v>2</v>
      </c>
      <c r="P21" s="51">
        <v>36700</v>
      </c>
    </row>
    <row r="22" spans="11:18" ht="15" customHeight="1" x14ac:dyDescent="0.25">
      <c r="K22" s="18">
        <v>19</v>
      </c>
      <c r="L22" s="201">
        <v>26961</v>
      </c>
      <c r="M22" t="s">
        <v>275</v>
      </c>
      <c r="N22" t="s">
        <v>340</v>
      </c>
      <c r="O22">
        <v>2</v>
      </c>
      <c r="P22" s="51">
        <v>45200</v>
      </c>
    </row>
    <row r="23" spans="11:18" ht="15" customHeight="1" x14ac:dyDescent="0.25">
      <c r="K23" s="18">
        <v>20</v>
      </c>
      <c r="L23" s="201">
        <v>28649</v>
      </c>
      <c r="M23" t="s">
        <v>275</v>
      </c>
      <c r="N23" t="s">
        <v>316</v>
      </c>
      <c r="O23">
        <v>0</v>
      </c>
      <c r="P23" s="51">
        <v>59000</v>
      </c>
    </row>
    <row r="24" spans="11:18" ht="15" customHeight="1" x14ac:dyDescent="0.25">
      <c r="K24" s="18">
        <v>21</v>
      </c>
      <c r="L24" s="201">
        <v>33112</v>
      </c>
      <c r="M24" t="s">
        <v>276</v>
      </c>
      <c r="N24" t="s">
        <v>315</v>
      </c>
      <c r="O24">
        <v>2</v>
      </c>
      <c r="P24" s="51">
        <v>54300</v>
      </c>
    </row>
    <row r="25" spans="11:18" ht="15" customHeight="1" x14ac:dyDescent="0.25">
      <c r="K25" s="18">
        <v>22</v>
      </c>
      <c r="L25" s="201">
        <v>17207</v>
      </c>
      <c r="M25" t="s">
        <v>275</v>
      </c>
      <c r="N25" t="s">
        <v>318</v>
      </c>
      <c r="O25">
        <v>1</v>
      </c>
      <c r="P25" s="51">
        <v>62100</v>
      </c>
    </row>
    <row r="26" spans="11:18" ht="15" customHeight="1" x14ac:dyDescent="0.25">
      <c r="K26" s="18">
        <v>23</v>
      </c>
      <c r="L26" s="201">
        <v>32599</v>
      </c>
      <c r="M26" t="s">
        <v>275</v>
      </c>
      <c r="N26" t="s">
        <v>317</v>
      </c>
      <c r="O26">
        <v>0</v>
      </c>
      <c r="P26" s="51">
        <v>78000</v>
      </c>
    </row>
    <row r="27" spans="11:18" ht="15" customHeight="1" x14ac:dyDescent="0.25">
      <c r="K27" s="18">
        <v>24</v>
      </c>
      <c r="L27" s="201">
        <v>25639</v>
      </c>
      <c r="M27" t="s">
        <v>275</v>
      </c>
      <c r="N27" t="s">
        <v>340</v>
      </c>
      <c r="O27">
        <v>0</v>
      </c>
      <c r="P27" s="51">
        <v>43200</v>
      </c>
    </row>
    <row r="28" spans="11:18" ht="15" customHeight="1" x14ac:dyDescent="0.25">
      <c r="K28" s="18">
        <v>25</v>
      </c>
      <c r="L28" s="201">
        <v>25655</v>
      </c>
      <c r="M28" t="s">
        <v>275</v>
      </c>
      <c r="N28" t="s">
        <v>315</v>
      </c>
      <c r="O28">
        <v>1</v>
      </c>
      <c r="P28" s="51">
        <v>44500</v>
      </c>
    </row>
    <row r="29" spans="11:18" ht="15" customHeight="1" x14ac:dyDescent="0.25">
      <c r="K29" s="18">
        <v>26</v>
      </c>
      <c r="L29" s="201">
        <v>23137</v>
      </c>
      <c r="M29" t="s">
        <v>275</v>
      </c>
      <c r="N29" t="s">
        <v>317</v>
      </c>
      <c r="O29">
        <v>1</v>
      </c>
      <c r="P29" s="51">
        <v>43300</v>
      </c>
      <c r="R29" s="32" t="s">
        <v>735</v>
      </c>
    </row>
    <row r="30" spans="11:18" ht="15" customHeight="1" x14ac:dyDescent="0.25">
      <c r="K30" s="18">
        <v>27</v>
      </c>
      <c r="L30" s="201">
        <v>21677</v>
      </c>
      <c r="M30" t="s">
        <v>275</v>
      </c>
      <c r="N30" t="s">
        <v>318</v>
      </c>
      <c r="O30">
        <v>3</v>
      </c>
      <c r="P30" s="51">
        <v>45400</v>
      </c>
    </row>
    <row r="31" spans="11:18" ht="15" customHeight="1" x14ac:dyDescent="0.25">
      <c r="K31" s="18">
        <v>28</v>
      </c>
      <c r="L31" s="201">
        <v>31842</v>
      </c>
      <c r="M31" t="s">
        <v>275</v>
      </c>
      <c r="N31" t="s">
        <v>317</v>
      </c>
      <c r="O31">
        <v>2</v>
      </c>
      <c r="P31" s="51">
        <v>53900</v>
      </c>
    </row>
    <row r="32" spans="11:18" ht="15" customHeight="1" x14ac:dyDescent="0.25">
      <c r="K32" s="18">
        <v>29</v>
      </c>
      <c r="L32" s="201">
        <v>21225</v>
      </c>
      <c r="M32" t="s">
        <v>275</v>
      </c>
      <c r="N32" t="s">
        <v>316</v>
      </c>
      <c r="O32">
        <v>1</v>
      </c>
      <c r="P32" s="51">
        <v>44100</v>
      </c>
    </row>
    <row r="33" spans="3:18" ht="15" customHeight="1" x14ac:dyDescent="0.25">
      <c r="C33" s="49"/>
      <c r="K33" s="18">
        <v>30</v>
      </c>
      <c r="L33" s="201">
        <v>20305</v>
      </c>
      <c r="M33" t="s">
        <v>276</v>
      </c>
      <c r="N33" t="s">
        <v>315</v>
      </c>
      <c r="O33">
        <v>2</v>
      </c>
      <c r="P33" s="51">
        <v>31000</v>
      </c>
    </row>
    <row r="34" spans="3:18" ht="15" customHeight="1" x14ac:dyDescent="0.25">
      <c r="K34" s="18">
        <v>31</v>
      </c>
      <c r="L34" s="201">
        <v>30995</v>
      </c>
      <c r="M34" t="s">
        <v>275</v>
      </c>
      <c r="N34" t="s">
        <v>318</v>
      </c>
      <c r="O34">
        <v>2</v>
      </c>
      <c r="P34" s="51">
        <v>67400</v>
      </c>
    </row>
    <row r="35" spans="3:18" ht="15" customHeight="1" x14ac:dyDescent="0.25">
      <c r="K35" s="18">
        <v>32</v>
      </c>
      <c r="L35" s="201">
        <v>22322</v>
      </c>
      <c r="M35" t="s">
        <v>276</v>
      </c>
      <c r="N35" t="s">
        <v>315</v>
      </c>
      <c r="O35">
        <v>1</v>
      </c>
      <c r="P35" s="51">
        <v>59300</v>
      </c>
    </row>
    <row r="36" spans="3:18" ht="15" customHeight="1" x14ac:dyDescent="0.25">
      <c r="K36" s="18">
        <v>33</v>
      </c>
      <c r="L36" s="201">
        <v>22372</v>
      </c>
      <c r="M36" t="s">
        <v>276</v>
      </c>
      <c r="N36" t="s">
        <v>315</v>
      </c>
      <c r="O36">
        <v>1</v>
      </c>
      <c r="P36" s="51">
        <v>48600</v>
      </c>
    </row>
    <row r="37" spans="3:18" ht="15" customHeight="1" x14ac:dyDescent="0.25">
      <c r="K37" s="18">
        <v>34</v>
      </c>
      <c r="L37" s="201">
        <v>22574</v>
      </c>
      <c r="M37" t="s">
        <v>275</v>
      </c>
      <c r="N37" t="s">
        <v>316</v>
      </c>
      <c r="O37">
        <v>0</v>
      </c>
      <c r="P37" s="51">
        <v>58400</v>
      </c>
    </row>
    <row r="38" spans="3:18" ht="15" customHeight="1" x14ac:dyDescent="0.25">
      <c r="K38" s="18">
        <v>35</v>
      </c>
      <c r="L38" s="201">
        <v>25683</v>
      </c>
      <c r="M38" t="s">
        <v>275</v>
      </c>
      <c r="N38" t="s">
        <v>317</v>
      </c>
      <c r="O38">
        <v>2</v>
      </c>
      <c r="P38" s="51">
        <v>65500</v>
      </c>
    </row>
    <row r="39" spans="3:18" ht="15" customHeight="1" x14ac:dyDescent="0.25">
      <c r="K39" s="18">
        <v>36</v>
      </c>
      <c r="L39" s="201">
        <v>28173</v>
      </c>
      <c r="M39" t="s">
        <v>275</v>
      </c>
      <c r="N39" t="s">
        <v>317</v>
      </c>
      <c r="O39">
        <v>0</v>
      </c>
      <c r="P39" s="51">
        <v>46900</v>
      </c>
    </row>
    <row r="40" spans="3:18" ht="15" customHeight="1" x14ac:dyDescent="0.25">
      <c r="K40" s="18">
        <v>37</v>
      </c>
      <c r="L40" s="201">
        <v>31150</v>
      </c>
      <c r="M40" t="s">
        <v>275</v>
      </c>
      <c r="N40" t="s">
        <v>317</v>
      </c>
      <c r="O40">
        <v>2</v>
      </c>
      <c r="P40" s="51">
        <v>41000</v>
      </c>
    </row>
    <row r="41" spans="3:18" ht="15" customHeight="1" x14ac:dyDescent="0.25">
      <c r="K41" s="18">
        <v>38</v>
      </c>
      <c r="L41" s="201">
        <v>24243</v>
      </c>
      <c r="M41" t="s">
        <v>275</v>
      </c>
      <c r="N41" t="s">
        <v>315</v>
      </c>
      <c r="O41">
        <v>0</v>
      </c>
      <c r="P41" s="51">
        <v>89300</v>
      </c>
      <c r="R41" s="32" t="s">
        <v>736</v>
      </c>
    </row>
    <row r="42" spans="3:18" ht="15" customHeight="1" x14ac:dyDescent="0.25">
      <c r="K42" s="18">
        <v>39</v>
      </c>
      <c r="L42" s="201">
        <v>25504</v>
      </c>
      <c r="M42" t="s">
        <v>276</v>
      </c>
      <c r="N42" t="s">
        <v>318</v>
      </c>
      <c r="O42">
        <v>3</v>
      </c>
      <c r="P42" s="51">
        <v>71800</v>
      </c>
    </row>
    <row r="43" spans="3:18" ht="15" customHeight="1" x14ac:dyDescent="0.25">
      <c r="K43" s="18">
        <v>40</v>
      </c>
      <c r="L43" s="201">
        <v>21519</v>
      </c>
      <c r="M43" t="s">
        <v>275</v>
      </c>
      <c r="N43" t="s">
        <v>316</v>
      </c>
      <c r="O43">
        <v>1</v>
      </c>
      <c r="P43" s="51">
        <v>95000</v>
      </c>
    </row>
    <row r="44" spans="3:18" ht="15" customHeight="1" x14ac:dyDescent="0.25">
      <c r="K44" s="18">
        <v>41</v>
      </c>
      <c r="L44" s="201">
        <v>22916</v>
      </c>
      <c r="M44" t="s">
        <v>275</v>
      </c>
      <c r="N44" t="s">
        <v>316</v>
      </c>
      <c r="O44">
        <v>1</v>
      </c>
      <c r="P44" s="51">
        <v>49700</v>
      </c>
    </row>
    <row r="45" spans="3:18" ht="15" customHeight="1" x14ac:dyDescent="0.25">
      <c r="K45" s="18">
        <v>42</v>
      </c>
      <c r="L45" s="201">
        <v>24862</v>
      </c>
      <c r="M45" t="s">
        <v>275</v>
      </c>
      <c r="N45" t="s">
        <v>315</v>
      </c>
      <c r="O45">
        <v>2</v>
      </c>
      <c r="P45" s="51">
        <v>71700</v>
      </c>
    </row>
    <row r="46" spans="3:18" ht="15" customHeight="1" x14ac:dyDescent="0.25">
      <c r="K46" s="18">
        <v>43</v>
      </c>
      <c r="L46" s="201">
        <v>32431</v>
      </c>
      <c r="M46" t="s">
        <v>276</v>
      </c>
      <c r="N46" t="s">
        <v>340</v>
      </c>
      <c r="O46">
        <v>0</v>
      </c>
      <c r="P46" s="51">
        <v>52900</v>
      </c>
    </row>
    <row r="47" spans="3:18" ht="15" customHeight="1" x14ac:dyDescent="0.25">
      <c r="K47" s="18">
        <v>44</v>
      </c>
      <c r="L47" s="201">
        <v>28532</v>
      </c>
      <c r="M47" t="s">
        <v>276</v>
      </c>
      <c r="N47" t="s">
        <v>317</v>
      </c>
      <c r="O47">
        <v>0</v>
      </c>
      <c r="P47" s="51">
        <v>58300</v>
      </c>
    </row>
    <row r="48" spans="3:18" ht="15" customHeight="1" x14ac:dyDescent="0.25">
      <c r="K48" s="18">
        <v>45</v>
      </c>
      <c r="L48" s="201">
        <v>27199</v>
      </c>
      <c r="M48" t="s">
        <v>275</v>
      </c>
      <c r="N48" t="s">
        <v>318</v>
      </c>
      <c r="O48">
        <v>2</v>
      </c>
      <c r="P48" s="51">
        <v>82000</v>
      </c>
    </row>
    <row r="49" spans="11:33" ht="15" customHeight="1" x14ac:dyDescent="0.25">
      <c r="K49" s="18">
        <v>46</v>
      </c>
      <c r="L49" s="201">
        <v>32773</v>
      </c>
      <c r="M49" t="s">
        <v>275</v>
      </c>
      <c r="N49" t="s">
        <v>340</v>
      </c>
      <c r="O49">
        <v>0</v>
      </c>
      <c r="P49" s="51">
        <v>41300</v>
      </c>
      <c r="R49" s="32" t="s">
        <v>737</v>
      </c>
    </row>
    <row r="50" spans="11:33" ht="15" customHeight="1" x14ac:dyDescent="0.25">
      <c r="K50" s="18">
        <v>47</v>
      </c>
      <c r="L50" s="201">
        <v>30522</v>
      </c>
      <c r="M50" t="s">
        <v>276</v>
      </c>
      <c r="N50" t="s">
        <v>340</v>
      </c>
      <c r="O50">
        <v>1</v>
      </c>
      <c r="P50" s="51">
        <v>72000</v>
      </c>
    </row>
    <row r="51" spans="11:33" ht="15" customHeight="1" x14ac:dyDescent="0.25">
      <c r="K51" s="18">
        <v>48</v>
      </c>
      <c r="L51" s="201">
        <v>20554</v>
      </c>
      <c r="M51" t="s">
        <v>276</v>
      </c>
      <c r="N51" t="s">
        <v>318</v>
      </c>
      <c r="O51">
        <v>2</v>
      </c>
      <c r="P51" s="51">
        <v>73500</v>
      </c>
    </row>
    <row r="52" spans="11:33" ht="15" customHeight="1" x14ac:dyDescent="0.25">
      <c r="K52" s="18">
        <v>49</v>
      </c>
      <c r="L52" s="201">
        <v>32548</v>
      </c>
      <c r="M52" t="s">
        <v>275</v>
      </c>
      <c r="N52" t="s">
        <v>315</v>
      </c>
      <c r="O52">
        <v>2</v>
      </c>
      <c r="P52" s="51">
        <v>55200</v>
      </c>
    </row>
    <row r="53" spans="11:33" ht="15" customHeight="1" x14ac:dyDescent="0.25">
      <c r="K53" s="18">
        <v>50</v>
      </c>
      <c r="L53" s="201">
        <v>22260</v>
      </c>
      <c r="M53" t="s">
        <v>276</v>
      </c>
      <c r="N53" t="s">
        <v>317</v>
      </c>
      <c r="O53">
        <v>1</v>
      </c>
      <c r="P53" s="51">
        <v>57000</v>
      </c>
    </row>
    <row r="54" spans="11:33" ht="15" customHeight="1" x14ac:dyDescent="0.25">
      <c r="K54" s="18">
        <v>51</v>
      </c>
      <c r="L54" s="201">
        <v>20673</v>
      </c>
      <c r="M54" t="s">
        <v>275</v>
      </c>
      <c r="N54" t="s">
        <v>317</v>
      </c>
      <c r="O54">
        <v>2</v>
      </c>
      <c r="P54" s="51">
        <v>84300</v>
      </c>
    </row>
    <row r="55" spans="11:33" ht="15" customHeight="1" x14ac:dyDescent="0.25">
      <c r="K55" s="18">
        <v>52</v>
      </c>
      <c r="L55" s="201">
        <v>29849</v>
      </c>
      <c r="M55" t="s">
        <v>275</v>
      </c>
      <c r="N55" t="s">
        <v>318</v>
      </c>
      <c r="O55">
        <v>2</v>
      </c>
      <c r="P55" s="51">
        <v>68900</v>
      </c>
      <c r="Z55" s="32"/>
      <c r="AG55" s="32"/>
    </row>
    <row r="56" spans="11:33" ht="15" customHeight="1" x14ac:dyDescent="0.25">
      <c r="K56" s="18">
        <v>53</v>
      </c>
      <c r="L56" s="201">
        <v>23042</v>
      </c>
      <c r="M56" t="s">
        <v>275</v>
      </c>
      <c r="N56" t="s">
        <v>340</v>
      </c>
      <c r="O56">
        <v>2</v>
      </c>
      <c r="P56" s="51">
        <v>59000</v>
      </c>
    </row>
    <row r="57" spans="11:33" ht="15" customHeight="1" x14ac:dyDescent="0.25">
      <c r="K57" s="18">
        <v>54</v>
      </c>
      <c r="L57" s="201">
        <v>27005</v>
      </c>
      <c r="M57" t="s">
        <v>276</v>
      </c>
      <c r="N57" t="s">
        <v>315</v>
      </c>
      <c r="O57">
        <v>0</v>
      </c>
      <c r="P57" s="51">
        <v>83200</v>
      </c>
    </row>
    <row r="58" spans="11:33" ht="15" customHeight="1" x14ac:dyDescent="0.25">
      <c r="K58" s="18">
        <v>55</v>
      </c>
      <c r="L58" s="201">
        <v>32480</v>
      </c>
      <c r="M58" t="s">
        <v>275</v>
      </c>
      <c r="N58" t="s">
        <v>340</v>
      </c>
      <c r="O58">
        <v>0</v>
      </c>
      <c r="P58" s="51">
        <v>52400</v>
      </c>
    </row>
    <row r="59" spans="11:33" ht="15" customHeight="1" x14ac:dyDescent="0.25">
      <c r="K59" s="201"/>
      <c r="L59" s="201"/>
      <c r="M59" s="201"/>
      <c r="N59" s="201"/>
      <c r="O59" s="201"/>
      <c r="P59" s="201"/>
    </row>
    <row r="61" spans="11:33" ht="15" customHeight="1" x14ac:dyDescent="0.25">
      <c r="K61" s="18"/>
      <c r="L61" s="201"/>
      <c r="P61" s="51"/>
    </row>
    <row r="63" spans="11:33" ht="15" customHeight="1" x14ac:dyDescent="0.25">
      <c r="K63" s="32" t="s">
        <v>738</v>
      </c>
      <c r="N63" s="32" t="s">
        <v>739</v>
      </c>
      <c r="Q63" s="32" t="s">
        <v>740</v>
      </c>
    </row>
    <row r="91" spans="11:11" ht="15" customHeight="1" x14ac:dyDescent="0.25">
      <c r="K91" s="32" t="s">
        <v>741</v>
      </c>
    </row>
    <row r="98" spans="11:13" ht="15" customHeight="1" x14ac:dyDescent="0.25">
      <c r="K98" s="32" t="s">
        <v>742</v>
      </c>
    </row>
    <row r="108" spans="11:13" ht="15" customHeight="1" x14ac:dyDescent="0.25">
      <c r="K108" s="6" t="s">
        <v>10</v>
      </c>
      <c r="L108" s="6" t="s">
        <v>743</v>
      </c>
      <c r="M108" s="6" t="s">
        <v>744</v>
      </c>
    </row>
    <row r="109" spans="11:13" ht="15" customHeight="1" x14ac:dyDescent="0.25">
      <c r="K109" s="31">
        <v>41275</v>
      </c>
      <c r="L109" s="5">
        <v>1015</v>
      </c>
      <c r="M109" s="5">
        <v>1779</v>
      </c>
    </row>
    <row r="110" spans="11:13" ht="15" customHeight="1" x14ac:dyDescent="0.25">
      <c r="K110" s="31">
        <v>41306</v>
      </c>
      <c r="L110" s="5">
        <v>1693</v>
      </c>
      <c r="M110" s="5">
        <v>1768</v>
      </c>
    </row>
    <row r="111" spans="11:13" ht="15" customHeight="1" x14ac:dyDescent="0.25">
      <c r="K111" s="31">
        <v>41334</v>
      </c>
      <c r="L111" s="5">
        <v>1555</v>
      </c>
      <c r="M111" s="5">
        <v>4476</v>
      </c>
    </row>
    <row r="112" spans="11:13" ht="15" customHeight="1" x14ac:dyDescent="0.25">
      <c r="K112" s="31">
        <v>41365</v>
      </c>
      <c r="L112" s="5">
        <v>3681</v>
      </c>
      <c r="M112" s="5">
        <v>3565</v>
      </c>
    </row>
    <row r="113" spans="2:13" ht="15" customHeight="1" x14ac:dyDescent="0.25">
      <c r="K113" s="31">
        <v>41395</v>
      </c>
      <c r="L113" s="5">
        <v>1737</v>
      </c>
      <c r="M113" s="5">
        <v>3475</v>
      </c>
    </row>
    <row r="114" spans="2:13" ht="15" customHeight="1" x14ac:dyDescent="0.25">
      <c r="K114" s="31">
        <v>41426</v>
      </c>
      <c r="L114" s="5">
        <v>3669</v>
      </c>
      <c r="M114" s="5">
        <v>2186</v>
      </c>
    </row>
    <row r="115" spans="2:13" ht="15" customHeight="1" x14ac:dyDescent="0.25">
      <c r="K115" s="31">
        <v>41456</v>
      </c>
      <c r="L115" s="5">
        <v>2978</v>
      </c>
      <c r="M115" s="5">
        <v>4363</v>
      </c>
    </row>
    <row r="116" spans="2:13" ht="15" customHeight="1" x14ac:dyDescent="0.25">
      <c r="K116" s="31">
        <v>41487</v>
      </c>
      <c r="L116" s="5">
        <v>1304</v>
      </c>
      <c r="M116" s="5">
        <v>2412</v>
      </c>
    </row>
    <row r="117" spans="2:13" ht="15" customHeight="1" x14ac:dyDescent="0.25">
      <c r="K117" s="31">
        <v>41518</v>
      </c>
      <c r="L117" s="5">
        <v>2456</v>
      </c>
      <c r="M117" s="5">
        <v>4433</v>
      </c>
    </row>
    <row r="118" spans="2:13" ht="15" customHeight="1" x14ac:dyDescent="0.25">
      <c r="K118" s="31">
        <v>41548</v>
      </c>
      <c r="L118" s="5">
        <v>2613</v>
      </c>
      <c r="M118" s="5">
        <v>1572</v>
      </c>
    </row>
    <row r="119" spans="2:13" ht="15" customHeight="1" x14ac:dyDescent="0.25">
      <c r="K119" s="31">
        <v>41579</v>
      </c>
      <c r="L119" s="5">
        <v>4114</v>
      </c>
      <c r="M119" s="5">
        <v>2861</v>
      </c>
    </row>
    <row r="120" spans="2:13" ht="15" customHeight="1" x14ac:dyDescent="0.25">
      <c r="K120" s="31">
        <v>41609</v>
      </c>
      <c r="L120" s="5">
        <v>3316</v>
      </c>
      <c r="M120" s="5">
        <v>3251</v>
      </c>
    </row>
    <row r="121" spans="2:13" ht="15" customHeight="1" x14ac:dyDescent="0.25">
      <c r="K121" s="31">
        <v>41640</v>
      </c>
      <c r="L121" s="5">
        <v>1811</v>
      </c>
      <c r="M121" s="5">
        <v>4382</v>
      </c>
    </row>
    <row r="122" spans="2:13" ht="15" customHeight="1" x14ac:dyDescent="0.25">
      <c r="K122" s="31">
        <v>41671</v>
      </c>
      <c r="L122" s="5">
        <v>3553</v>
      </c>
      <c r="M122" s="5">
        <v>3833</v>
      </c>
    </row>
    <row r="123" spans="2:13" ht="15" customHeight="1" x14ac:dyDescent="0.25">
      <c r="K123" s="31">
        <v>41699</v>
      </c>
      <c r="L123" s="5">
        <v>1108</v>
      </c>
      <c r="M123" s="5">
        <v>4373</v>
      </c>
    </row>
    <row r="124" spans="2:13" ht="15" customHeight="1" x14ac:dyDescent="0.25">
      <c r="K124" s="31">
        <v>41730</v>
      </c>
      <c r="L124" s="5">
        <v>1810</v>
      </c>
      <c r="M124" s="5">
        <v>2839</v>
      </c>
    </row>
    <row r="125" spans="2:13" ht="15" customHeight="1" x14ac:dyDescent="0.25">
      <c r="B125" s="32"/>
      <c r="K125" s="31">
        <v>41760</v>
      </c>
      <c r="L125" s="5">
        <v>2167</v>
      </c>
      <c r="M125" s="5">
        <v>4476</v>
      </c>
    </row>
    <row r="126" spans="2:13" ht="15" customHeight="1" x14ac:dyDescent="0.25">
      <c r="K126" s="31">
        <v>41791</v>
      </c>
      <c r="L126" s="5">
        <v>2355</v>
      </c>
      <c r="M126" s="5">
        <v>3744</v>
      </c>
    </row>
    <row r="127" spans="2:13" ht="15" customHeight="1" x14ac:dyDescent="0.25">
      <c r="B127" s="32"/>
      <c r="K127" s="31">
        <v>41821</v>
      </c>
      <c r="L127" s="5">
        <v>1698</v>
      </c>
      <c r="M127" s="5">
        <v>1216</v>
      </c>
    </row>
    <row r="128" spans="2:13" ht="15" customHeight="1" x14ac:dyDescent="0.25">
      <c r="K128" s="31">
        <v>41852</v>
      </c>
      <c r="L128" s="5">
        <v>3814</v>
      </c>
      <c r="M128" s="5">
        <v>4351</v>
      </c>
    </row>
    <row r="129" spans="2:13" ht="15" customHeight="1" x14ac:dyDescent="0.25">
      <c r="K129" s="31">
        <v>41883</v>
      </c>
      <c r="L129" s="5">
        <v>4619</v>
      </c>
      <c r="M129" s="5">
        <v>3058</v>
      </c>
    </row>
    <row r="130" spans="2:13" ht="15" customHeight="1" x14ac:dyDescent="0.25">
      <c r="K130" s="31">
        <v>41913</v>
      </c>
      <c r="L130" s="5">
        <v>3868</v>
      </c>
      <c r="M130" s="5">
        <v>4497</v>
      </c>
    </row>
    <row r="134" spans="2:13" ht="15" customHeight="1" x14ac:dyDescent="0.25">
      <c r="B134" s="32"/>
    </row>
    <row r="139" spans="2:13" ht="15" customHeight="1" x14ac:dyDescent="0.25">
      <c r="B139" s="118"/>
    </row>
    <row r="142" spans="2:13" ht="15" customHeight="1" x14ac:dyDescent="0.25">
      <c r="B142" s="32"/>
    </row>
  </sheetData>
  <hyperlinks>
    <hyperlink ref="I1" location="'List of Topics'!A1" display="Return to List of Topics sheet"/>
  </hyperlinks>
  <pageMargins left="0.7" right="0.7" top="0.75" bottom="0.75" header="0.3" footer="0.3"/>
  <pageSetup orientation="portrait" horizontalDpi="1200" verticalDpi="12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AH406"/>
  <sheetViews>
    <sheetView workbookViewId="0">
      <selection activeCell="I1" sqref="I1"/>
    </sheetView>
  </sheetViews>
  <sheetFormatPr defaultRowHeight="15" customHeight="1" x14ac:dyDescent="0.25"/>
  <cols>
    <col min="1" max="1" width="3.5703125" customWidth="1"/>
    <col min="2" max="2" width="9.7109375" bestFit="1" customWidth="1"/>
    <col min="3" max="3" width="11.42578125" bestFit="1" customWidth="1"/>
    <col min="4" max="4" width="10.140625" bestFit="1" customWidth="1"/>
    <col min="5" max="5" width="9.7109375" bestFit="1" customWidth="1"/>
    <col min="6" max="6" width="10.85546875" bestFit="1" customWidth="1"/>
    <col min="12" max="18" width="9.140625" customWidth="1"/>
    <col min="23" max="26" width="9.140625" customWidth="1"/>
    <col min="27" max="27" width="9.7109375" bestFit="1" customWidth="1"/>
    <col min="28" max="28" width="11.42578125" bestFit="1" customWidth="1"/>
    <col min="29" max="29" width="10.140625" bestFit="1" customWidth="1"/>
    <col min="30" max="30" width="9.7109375" bestFit="1" customWidth="1"/>
    <col min="31" max="31" width="10.85546875" bestFit="1" customWidth="1"/>
    <col min="33" max="33" width="14" bestFit="1" customWidth="1"/>
  </cols>
  <sheetData>
    <row r="1" spans="1:34" ht="15" customHeight="1" x14ac:dyDescent="0.25">
      <c r="A1" s="74" t="str">
        <f ca="1">"© S. Christian Albright, 2011-" &amp; YEAR(TODAY()) &amp; ", All Rights Reserved"</f>
        <v>© S. Christian Albright, 2011-2017, All Rights Reserved</v>
      </c>
      <c r="I1" s="1" t="s">
        <v>506</v>
      </c>
    </row>
    <row r="3" spans="1:34" ht="15" customHeight="1" x14ac:dyDescent="0.25">
      <c r="K3" s="32" t="s">
        <v>758</v>
      </c>
      <c r="AA3" s="27" t="s">
        <v>169</v>
      </c>
      <c r="AB3" s="27" t="s">
        <v>19</v>
      </c>
      <c r="AC3" s="27" t="s">
        <v>332</v>
      </c>
      <c r="AD3" s="27" t="s">
        <v>342</v>
      </c>
      <c r="AE3" s="27" t="s">
        <v>354</v>
      </c>
      <c r="AF3" s="27" t="s">
        <v>274</v>
      </c>
      <c r="AG3" s="6" t="s">
        <v>350</v>
      </c>
      <c r="AH3" s="54" t="s">
        <v>351</v>
      </c>
    </row>
    <row r="4" spans="1:34" ht="15" customHeight="1" x14ac:dyDescent="0.25">
      <c r="AA4" s="95">
        <v>41343</v>
      </c>
      <c r="AB4" s="96">
        <v>1</v>
      </c>
      <c r="AC4" s="27" t="s">
        <v>334</v>
      </c>
      <c r="AD4" s="27" t="s">
        <v>22</v>
      </c>
      <c r="AE4" s="88" t="s">
        <v>352</v>
      </c>
      <c r="AF4" s="27" t="s">
        <v>276</v>
      </c>
      <c r="AG4">
        <v>4</v>
      </c>
      <c r="AH4" s="55">
        <v>136.97</v>
      </c>
    </row>
    <row r="5" spans="1:34" ht="15" customHeight="1" x14ac:dyDescent="0.25">
      <c r="AA5" s="95">
        <v>41343</v>
      </c>
      <c r="AB5" s="96">
        <v>1</v>
      </c>
      <c r="AC5" s="27" t="s">
        <v>334</v>
      </c>
      <c r="AD5" s="27" t="s">
        <v>22</v>
      </c>
      <c r="AE5" s="27" t="s">
        <v>353</v>
      </c>
      <c r="AF5" s="27" t="s">
        <v>276</v>
      </c>
      <c r="AG5">
        <v>1</v>
      </c>
      <c r="AH5" s="55">
        <v>25.55</v>
      </c>
    </row>
    <row r="6" spans="1:34" ht="15" customHeight="1" x14ac:dyDescent="0.25">
      <c r="AA6" s="95">
        <v>41343</v>
      </c>
      <c r="AB6" s="96">
        <v>1</v>
      </c>
      <c r="AC6" s="27" t="s">
        <v>335</v>
      </c>
      <c r="AD6" s="27" t="s">
        <v>22</v>
      </c>
      <c r="AE6" s="88" t="s">
        <v>352</v>
      </c>
      <c r="AF6" s="27" t="s">
        <v>276</v>
      </c>
      <c r="AG6">
        <v>5</v>
      </c>
      <c r="AH6" s="55">
        <v>113.95</v>
      </c>
    </row>
    <row r="7" spans="1:34" ht="15" customHeight="1" x14ac:dyDescent="0.25">
      <c r="AA7" s="95">
        <v>41343</v>
      </c>
      <c r="AB7" s="96">
        <v>1</v>
      </c>
      <c r="AC7" s="27" t="s">
        <v>335</v>
      </c>
      <c r="AD7" s="27" t="s">
        <v>343</v>
      </c>
      <c r="AE7" s="27" t="s">
        <v>352</v>
      </c>
      <c r="AF7" s="27" t="s">
        <v>276</v>
      </c>
      <c r="AG7">
        <v>1</v>
      </c>
      <c r="AH7" s="55">
        <v>6.82</v>
      </c>
    </row>
    <row r="8" spans="1:34" ht="15" customHeight="1" x14ac:dyDescent="0.25">
      <c r="AA8" s="95">
        <v>41343</v>
      </c>
      <c r="AB8" s="96">
        <v>1</v>
      </c>
      <c r="AC8" s="27" t="s">
        <v>335</v>
      </c>
      <c r="AD8" s="27" t="s">
        <v>22</v>
      </c>
      <c r="AE8" s="88" t="s">
        <v>353</v>
      </c>
      <c r="AF8" s="27" t="s">
        <v>275</v>
      </c>
      <c r="AG8">
        <v>4</v>
      </c>
      <c r="AH8" s="55">
        <v>147.32</v>
      </c>
    </row>
    <row r="9" spans="1:34" ht="15" customHeight="1" x14ac:dyDescent="0.25">
      <c r="K9" s="32" t="s">
        <v>757</v>
      </c>
      <c r="AA9" s="95">
        <v>41343</v>
      </c>
      <c r="AB9" s="96">
        <v>1</v>
      </c>
      <c r="AC9" s="27" t="s">
        <v>335</v>
      </c>
      <c r="AD9" s="27" t="s">
        <v>343</v>
      </c>
      <c r="AE9" s="27" t="s">
        <v>352</v>
      </c>
      <c r="AF9" s="27" t="s">
        <v>276</v>
      </c>
      <c r="AG9">
        <v>5</v>
      </c>
      <c r="AH9" s="55">
        <v>142.15</v>
      </c>
    </row>
    <row r="10" spans="1:34" ht="15" customHeight="1" x14ac:dyDescent="0.25">
      <c r="AA10" s="95">
        <v>41344</v>
      </c>
      <c r="AB10" s="96">
        <v>2</v>
      </c>
      <c r="AC10" s="27" t="s">
        <v>336</v>
      </c>
      <c r="AD10" s="27" t="s">
        <v>22</v>
      </c>
      <c r="AE10" s="27" t="s">
        <v>353</v>
      </c>
      <c r="AF10" s="27" t="s">
        <v>275</v>
      </c>
      <c r="AG10">
        <v>1</v>
      </c>
      <c r="AH10" s="55">
        <v>18.649999999999999</v>
      </c>
    </row>
    <row r="11" spans="1:34" ht="15" customHeight="1" x14ac:dyDescent="0.25">
      <c r="AA11" s="95">
        <v>41344</v>
      </c>
      <c r="AB11" s="96">
        <v>2</v>
      </c>
      <c r="AC11" s="27" t="s">
        <v>336</v>
      </c>
      <c r="AD11" s="27" t="s">
        <v>344</v>
      </c>
      <c r="AE11" s="27" t="s">
        <v>352</v>
      </c>
      <c r="AF11" s="27" t="s">
        <v>275</v>
      </c>
      <c r="AG11">
        <v>4</v>
      </c>
      <c r="AH11" s="55">
        <v>178.34</v>
      </c>
    </row>
    <row r="12" spans="1:34" ht="15" customHeight="1" x14ac:dyDescent="0.25">
      <c r="AA12" s="95">
        <v>41344</v>
      </c>
      <c r="AB12" s="96">
        <v>2</v>
      </c>
      <c r="AC12" s="27" t="s">
        <v>336</v>
      </c>
      <c r="AD12" s="27" t="s">
        <v>22</v>
      </c>
      <c r="AE12" s="27" t="s">
        <v>218</v>
      </c>
      <c r="AF12" s="27" t="s">
        <v>275</v>
      </c>
      <c r="AG12">
        <v>2</v>
      </c>
      <c r="AH12" s="55">
        <v>25.83</v>
      </c>
    </row>
    <row r="13" spans="1:34" ht="15" customHeight="1" x14ac:dyDescent="0.25">
      <c r="AA13" s="95">
        <v>41345</v>
      </c>
      <c r="AB13" s="96">
        <v>3</v>
      </c>
      <c r="AC13" s="27" t="s">
        <v>334</v>
      </c>
      <c r="AD13" s="27" t="s">
        <v>346</v>
      </c>
      <c r="AE13" s="27" t="s">
        <v>353</v>
      </c>
      <c r="AF13" s="27" t="s">
        <v>276</v>
      </c>
      <c r="AG13">
        <v>1</v>
      </c>
      <c r="AH13" s="55">
        <v>18.13</v>
      </c>
    </row>
    <row r="14" spans="1:34" ht="15" customHeight="1" x14ac:dyDescent="0.25">
      <c r="AA14" s="95">
        <v>41345</v>
      </c>
      <c r="AB14" s="96">
        <v>3</v>
      </c>
      <c r="AC14" s="27" t="s">
        <v>334</v>
      </c>
      <c r="AD14" s="27" t="s">
        <v>343</v>
      </c>
      <c r="AE14" s="88" t="s">
        <v>353</v>
      </c>
      <c r="AF14" s="27" t="s">
        <v>276</v>
      </c>
      <c r="AG14">
        <v>2</v>
      </c>
      <c r="AH14" s="55">
        <v>54.52</v>
      </c>
    </row>
    <row r="15" spans="1:34" ht="15" customHeight="1" x14ac:dyDescent="0.25">
      <c r="AA15" s="95">
        <v>41345</v>
      </c>
      <c r="AB15" s="96">
        <v>3</v>
      </c>
      <c r="AC15" s="27" t="s">
        <v>335</v>
      </c>
      <c r="AD15" s="27" t="s">
        <v>344</v>
      </c>
      <c r="AE15" s="27" t="s">
        <v>352</v>
      </c>
      <c r="AF15" s="27" t="s">
        <v>275</v>
      </c>
      <c r="AG15">
        <v>2</v>
      </c>
      <c r="AH15" s="55">
        <v>61.93</v>
      </c>
    </row>
    <row r="16" spans="1:34" ht="15" customHeight="1" x14ac:dyDescent="0.25">
      <c r="AA16" s="95">
        <v>41346</v>
      </c>
      <c r="AB16" s="96">
        <v>4</v>
      </c>
      <c r="AC16" s="27" t="s">
        <v>334</v>
      </c>
      <c r="AD16" s="27" t="s">
        <v>343</v>
      </c>
      <c r="AE16" s="88" t="s">
        <v>352</v>
      </c>
      <c r="AF16" s="27" t="s">
        <v>275</v>
      </c>
      <c r="AG16">
        <v>3</v>
      </c>
      <c r="AH16" s="55">
        <v>147.68</v>
      </c>
    </row>
    <row r="17" spans="3:34" ht="15" customHeight="1" x14ac:dyDescent="0.25">
      <c r="AA17" s="95">
        <v>41346</v>
      </c>
      <c r="AB17" s="96">
        <v>4</v>
      </c>
      <c r="AC17" s="27" t="s">
        <v>335</v>
      </c>
      <c r="AD17" s="27" t="s">
        <v>343</v>
      </c>
      <c r="AE17" s="27" t="s">
        <v>353</v>
      </c>
      <c r="AF17" s="27" t="s">
        <v>275</v>
      </c>
      <c r="AG17">
        <v>1</v>
      </c>
      <c r="AH17" s="55">
        <v>27.24</v>
      </c>
    </row>
    <row r="18" spans="3:34" ht="15" customHeight="1" x14ac:dyDescent="0.25">
      <c r="AA18" s="95">
        <v>41347</v>
      </c>
      <c r="AB18" s="96">
        <v>5</v>
      </c>
      <c r="AC18" s="27" t="s">
        <v>334</v>
      </c>
      <c r="AD18" s="27" t="s">
        <v>22</v>
      </c>
      <c r="AE18" s="27" t="s">
        <v>353</v>
      </c>
      <c r="AF18" s="27" t="s">
        <v>276</v>
      </c>
      <c r="AG18">
        <v>3</v>
      </c>
      <c r="AH18" s="55">
        <v>46.18</v>
      </c>
    </row>
    <row r="19" spans="3:34" ht="15" customHeight="1" x14ac:dyDescent="0.25">
      <c r="AA19" s="95">
        <v>41347</v>
      </c>
      <c r="AB19" s="96">
        <v>5</v>
      </c>
      <c r="AC19" s="27" t="s">
        <v>335</v>
      </c>
      <c r="AD19" s="27" t="s">
        <v>22</v>
      </c>
      <c r="AE19" s="27" t="s">
        <v>352</v>
      </c>
      <c r="AF19" s="27" t="s">
        <v>275</v>
      </c>
      <c r="AG19">
        <v>5</v>
      </c>
      <c r="AH19" s="55">
        <v>107.44</v>
      </c>
    </row>
    <row r="20" spans="3:34" ht="15" customHeight="1" x14ac:dyDescent="0.25">
      <c r="AA20" s="95">
        <v>41347</v>
      </c>
      <c r="AB20" s="96">
        <v>5</v>
      </c>
      <c r="AC20" s="27" t="s">
        <v>335</v>
      </c>
      <c r="AD20" s="27" t="s">
        <v>344</v>
      </c>
      <c r="AE20" s="88" t="s">
        <v>218</v>
      </c>
      <c r="AF20" s="27" t="s">
        <v>276</v>
      </c>
      <c r="AG20">
        <v>6</v>
      </c>
      <c r="AH20" s="55">
        <v>96.53</v>
      </c>
    </row>
    <row r="21" spans="3:34" ht="15" customHeight="1" x14ac:dyDescent="0.25">
      <c r="AA21" s="95">
        <v>41347</v>
      </c>
      <c r="AB21" s="96">
        <v>5</v>
      </c>
      <c r="AC21" s="27" t="s">
        <v>335</v>
      </c>
      <c r="AD21" s="27" t="s">
        <v>22</v>
      </c>
      <c r="AE21" s="88" t="s">
        <v>352</v>
      </c>
      <c r="AF21" s="27" t="s">
        <v>276</v>
      </c>
      <c r="AG21">
        <v>4</v>
      </c>
      <c r="AH21" s="55">
        <v>77.44</v>
      </c>
    </row>
    <row r="22" spans="3:34" ht="15" customHeight="1" x14ac:dyDescent="0.25">
      <c r="AA22" s="95">
        <v>41348</v>
      </c>
      <c r="AB22" s="96">
        <v>6</v>
      </c>
      <c r="AC22" s="27" t="s">
        <v>334</v>
      </c>
      <c r="AD22" s="27" t="s">
        <v>344</v>
      </c>
      <c r="AE22" s="27" t="s">
        <v>353</v>
      </c>
      <c r="AF22" s="27" t="s">
        <v>275</v>
      </c>
      <c r="AG22">
        <v>1</v>
      </c>
      <c r="AH22" s="55">
        <v>15.19</v>
      </c>
    </row>
    <row r="23" spans="3:34" ht="15" customHeight="1" x14ac:dyDescent="0.25">
      <c r="AA23" s="95">
        <v>41348</v>
      </c>
      <c r="AB23" s="96">
        <v>6</v>
      </c>
      <c r="AC23" s="27" t="s">
        <v>335</v>
      </c>
      <c r="AD23" s="27" t="s">
        <v>344</v>
      </c>
      <c r="AE23" s="27" t="s">
        <v>218</v>
      </c>
      <c r="AF23" s="27" t="s">
        <v>275</v>
      </c>
      <c r="AG23">
        <v>1</v>
      </c>
      <c r="AH23" s="55">
        <v>45.52</v>
      </c>
    </row>
    <row r="24" spans="3:34" ht="15" customHeight="1" x14ac:dyDescent="0.25">
      <c r="AA24" s="95">
        <v>41349</v>
      </c>
      <c r="AB24" s="96">
        <v>7</v>
      </c>
      <c r="AC24" s="27" t="s">
        <v>334</v>
      </c>
      <c r="AD24" s="27" t="s">
        <v>22</v>
      </c>
      <c r="AE24" s="27" t="s">
        <v>352</v>
      </c>
      <c r="AF24" s="27" t="s">
        <v>275</v>
      </c>
      <c r="AG24">
        <v>4</v>
      </c>
      <c r="AH24" s="55">
        <v>157.05000000000001</v>
      </c>
    </row>
    <row r="25" spans="3:34" ht="15" customHeight="1" x14ac:dyDescent="0.25">
      <c r="AA25" s="95">
        <v>41349</v>
      </c>
      <c r="AB25" s="96">
        <v>7</v>
      </c>
      <c r="AC25" s="27" t="s">
        <v>335</v>
      </c>
      <c r="AD25" s="27" t="s">
        <v>22</v>
      </c>
      <c r="AE25" s="27" t="s">
        <v>352</v>
      </c>
      <c r="AF25" s="27" t="s">
        <v>275</v>
      </c>
      <c r="AG25">
        <v>2</v>
      </c>
      <c r="AH25" s="55">
        <v>51.95</v>
      </c>
    </row>
    <row r="26" spans="3:34" ht="15" customHeight="1" x14ac:dyDescent="0.25">
      <c r="K26" s="32" t="s">
        <v>756</v>
      </c>
      <c r="O26" s="32" t="s">
        <v>755</v>
      </c>
      <c r="AA26" s="95">
        <v>41349</v>
      </c>
      <c r="AB26" s="96">
        <v>7</v>
      </c>
      <c r="AC26" s="27" t="s">
        <v>336</v>
      </c>
      <c r="AD26" s="27" t="s">
        <v>22</v>
      </c>
      <c r="AE26" s="88" t="s">
        <v>353</v>
      </c>
      <c r="AF26" s="27" t="s">
        <v>276</v>
      </c>
      <c r="AG26">
        <v>9</v>
      </c>
      <c r="AH26" s="55">
        <v>429.98</v>
      </c>
    </row>
    <row r="27" spans="3:34" ht="15" customHeight="1" x14ac:dyDescent="0.25">
      <c r="AA27" s="95">
        <v>41350</v>
      </c>
      <c r="AB27" s="96">
        <v>1</v>
      </c>
      <c r="AC27" s="27" t="s">
        <v>335</v>
      </c>
      <c r="AD27" s="27" t="s">
        <v>344</v>
      </c>
      <c r="AE27" s="27" t="s">
        <v>352</v>
      </c>
      <c r="AF27" s="27" t="s">
        <v>276</v>
      </c>
      <c r="AG27">
        <v>1</v>
      </c>
      <c r="AH27" s="55">
        <v>33.369999999999997</v>
      </c>
    </row>
    <row r="28" spans="3:34" ht="15" customHeight="1" x14ac:dyDescent="0.25">
      <c r="AA28" s="95">
        <v>41350</v>
      </c>
      <c r="AB28" s="96">
        <v>1</v>
      </c>
      <c r="AC28" s="27" t="s">
        <v>336</v>
      </c>
      <c r="AD28" s="27" t="s">
        <v>22</v>
      </c>
      <c r="AE28" s="27" t="s">
        <v>352</v>
      </c>
      <c r="AF28" s="27" t="s">
        <v>275</v>
      </c>
      <c r="AG28">
        <v>3</v>
      </c>
      <c r="AH28" s="55">
        <v>71.84</v>
      </c>
    </row>
    <row r="29" spans="3:34" ht="15" customHeight="1" x14ac:dyDescent="0.25">
      <c r="C29" s="49"/>
      <c r="AA29" s="95">
        <v>41351</v>
      </c>
      <c r="AB29" s="96">
        <v>2</v>
      </c>
      <c r="AC29" s="27" t="s">
        <v>334</v>
      </c>
      <c r="AD29" s="27" t="s">
        <v>343</v>
      </c>
      <c r="AE29" s="88" t="s">
        <v>353</v>
      </c>
      <c r="AF29" s="27" t="s">
        <v>276</v>
      </c>
      <c r="AG29">
        <v>5</v>
      </c>
      <c r="AH29" s="55">
        <v>139.51</v>
      </c>
    </row>
    <row r="30" spans="3:34" ht="15" customHeight="1" x14ac:dyDescent="0.25">
      <c r="AA30" s="95">
        <v>41351</v>
      </c>
      <c r="AB30" s="96">
        <v>2</v>
      </c>
      <c r="AC30" s="27" t="s">
        <v>335</v>
      </c>
      <c r="AD30" s="27" t="s">
        <v>344</v>
      </c>
      <c r="AE30" s="27" t="s">
        <v>353</v>
      </c>
      <c r="AF30" s="27" t="s">
        <v>275</v>
      </c>
      <c r="AG30">
        <v>3</v>
      </c>
      <c r="AH30" s="55">
        <v>78.459999999999994</v>
      </c>
    </row>
    <row r="31" spans="3:34" ht="15" customHeight="1" x14ac:dyDescent="0.25">
      <c r="AA31" s="95">
        <v>41351</v>
      </c>
      <c r="AB31" s="96">
        <v>2</v>
      </c>
      <c r="AC31" s="27" t="s">
        <v>336</v>
      </c>
      <c r="AD31" s="27" t="s">
        <v>346</v>
      </c>
      <c r="AE31" s="27" t="s">
        <v>353</v>
      </c>
      <c r="AF31" s="27" t="s">
        <v>275</v>
      </c>
      <c r="AG31">
        <v>3</v>
      </c>
      <c r="AH31" s="55">
        <v>125.13</v>
      </c>
    </row>
    <row r="32" spans="3:34" ht="15" customHeight="1" x14ac:dyDescent="0.25">
      <c r="AA32" s="95">
        <v>41352</v>
      </c>
      <c r="AB32" s="96">
        <v>3</v>
      </c>
      <c r="AC32" s="27" t="s">
        <v>335</v>
      </c>
      <c r="AD32" s="27" t="s">
        <v>346</v>
      </c>
      <c r="AE32" s="27" t="s">
        <v>352</v>
      </c>
      <c r="AF32" s="27" t="s">
        <v>275</v>
      </c>
      <c r="AG32">
        <v>1</v>
      </c>
      <c r="AH32" s="55">
        <v>14.76</v>
      </c>
    </row>
    <row r="33" spans="27:34" ht="15" customHeight="1" x14ac:dyDescent="0.25">
      <c r="AA33" s="95">
        <v>41352</v>
      </c>
      <c r="AB33" s="96">
        <v>3</v>
      </c>
      <c r="AC33" s="27" t="s">
        <v>335</v>
      </c>
      <c r="AD33" s="27" t="s">
        <v>344</v>
      </c>
      <c r="AE33" s="88" t="s">
        <v>218</v>
      </c>
      <c r="AF33" s="27" t="s">
        <v>276</v>
      </c>
      <c r="AG33">
        <v>2</v>
      </c>
      <c r="AH33" s="55">
        <v>83.38</v>
      </c>
    </row>
    <row r="34" spans="27:34" ht="15" customHeight="1" x14ac:dyDescent="0.25">
      <c r="AA34" s="95">
        <v>41353</v>
      </c>
      <c r="AB34" s="96">
        <v>4</v>
      </c>
      <c r="AC34" s="27" t="s">
        <v>334</v>
      </c>
      <c r="AD34" s="27" t="s">
        <v>22</v>
      </c>
      <c r="AE34" s="27" t="s">
        <v>353</v>
      </c>
      <c r="AF34" s="27" t="s">
        <v>276</v>
      </c>
      <c r="AG34">
        <v>3</v>
      </c>
      <c r="AH34" s="55">
        <v>104.91</v>
      </c>
    </row>
    <row r="35" spans="27:34" ht="15" customHeight="1" x14ac:dyDescent="0.25">
      <c r="AA35" s="95">
        <v>41353</v>
      </c>
      <c r="AB35" s="96">
        <v>4</v>
      </c>
      <c r="AC35" s="27" t="s">
        <v>335</v>
      </c>
      <c r="AD35" s="27" t="s">
        <v>343</v>
      </c>
      <c r="AE35" s="27" t="s">
        <v>352</v>
      </c>
      <c r="AF35" s="27" t="s">
        <v>275</v>
      </c>
      <c r="AG35">
        <v>4</v>
      </c>
      <c r="AH35" s="55">
        <v>101.37</v>
      </c>
    </row>
    <row r="36" spans="27:34" ht="15" customHeight="1" x14ac:dyDescent="0.25">
      <c r="AA36" s="95">
        <v>41353</v>
      </c>
      <c r="AB36" s="96">
        <v>4</v>
      </c>
      <c r="AC36" s="27" t="s">
        <v>335</v>
      </c>
      <c r="AD36" s="27" t="s">
        <v>343</v>
      </c>
      <c r="AE36" s="27" t="s">
        <v>352</v>
      </c>
      <c r="AF36" s="27" t="s">
        <v>276</v>
      </c>
      <c r="AG36">
        <v>2</v>
      </c>
      <c r="AH36" s="55">
        <v>53.16</v>
      </c>
    </row>
    <row r="37" spans="27:34" ht="15" customHeight="1" x14ac:dyDescent="0.25">
      <c r="AA37" s="95">
        <v>41353</v>
      </c>
      <c r="AB37" s="96">
        <v>4</v>
      </c>
      <c r="AC37" s="27" t="s">
        <v>336</v>
      </c>
      <c r="AD37" s="27" t="s">
        <v>22</v>
      </c>
      <c r="AE37" s="27" t="s">
        <v>352</v>
      </c>
      <c r="AF37" s="27" t="s">
        <v>276</v>
      </c>
      <c r="AG37">
        <v>2</v>
      </c>
      <c r="AH37" s="55">
        <v>40.630000000000003</v>
      </c>
    </row>
    <row r="38" spans="27:34" ht="15" customHeight="1" x14ac:dyDescent="0.25">
      <c r="AA38" s="95">
        <v>41354</v>
      </c>
      <c r="AB38" s="96">
        <v>5</v>
      </c>
      <c r="AC38" s="27" t="s">
        <v>334</v>
      </c>
      <c r="AD38" s="27" t="s">
        <v>22</v>
      </c>
      <c r="AE38" s="27" t="s">
        <v>352</v>
      </c>
      <c r="AF38" s="27" t="s">
        <v>276</v>
      </c>
      <c r="AG38">
        <v>7</v>
      </c>
      <c r="AH38" s="55">
        <v>286.41000000000003</v>
      </c>
    </row>
    <row r="39" spans="27:34" ht="15" customHeight="1" x14ac:dyDescent="0.25">
      <c r="AA39" s="95">
        <v>41354</v>
      </c>
      <c r="AB39" s="96">
        <v>5</v>
      </c>
      <c r="AC39" s="27" t="s">
        <v>335</v>
      </c>
      <c r="AD39" s="27" t="s">
        <v>344</v>
      </c>
      <c r="AE39" s="27" t="s">
        <v>353</v>
      </c>
      <c r="AF39" s="27" t="s">
        <v>276</v>
      </c>
      <c r="AG39">
        <v>2</v>
      </c>
      <c r="AH39" s="55">
        <v>59.39</v>
      </c>
    </row>
    <row r="40" spans="27:34" ht="15" customHeight="1" x14ac:dyDescent="0.25">
      <c r="AA40" s="95">
        <v>41354</v>
      </c>
      <c r="AB40" s="96">
        <v>5</v>
      </c>
      <c r="AC40" s="27" t="s">
        <v>336</v>
      </c>
      <c r="AD40" s="27" t="s">
        <v>343</v>
      </c>
      <c r="AE40" s="27" t="s">
        <v>352</v>
      </c>
      <c r="AF40" s="27" t="s">
        <v>275</v>
      </c>
      <c r="AG40">
        <v>4</v>
      </c>
      <c r="AH40" s="55">
        <v>185.45</v>
      </c>
    </row>
    <row r="41" spans="27:34" ht="15" customHeight="1" x14ac:dyDescent="0.25">
      <c r="AA41" s="95">
        <v>41355</v>
      </c>
      <c r="AB41" s="96">
        <v>6</v>
      </c>
      <c r="AC41" s="27" t="s">
        <v>334</v>
      </c>
      <c r="AD41" s="27" t="s">
        <v>343</v>
      </c>
      <c r="AE41" s="27" t="s">
        <v>353</v>
      </c>
      <c r="AF41" s="27" t="s">
        <v>276</v>
      </c>
      <c r="AG41">
        <v>2</v>
      </c>
      <c r="AH41" s="55">
        <v>35.08</v>
      </c>
    </row>
    <row r="42" spans="27:34" ht="15" customHeight="1" x14ac:dyDescent="0.25">
      <c r="AA42" s="95">
        <v>41355</v>
      </c>
      <c r="AB42" s="96">
        <v>6</v>
      </c>
      <c r="AC42" s="27" t="s">
        <v>334</v>
      </c>
      <c r="AD42" s="27" t="s">
        <v>346</v>
      </c>
      <c r="AE42" s="88" t="s">
        <v>353</v>
      </c>
      <c r="AF42" s="27" t="s">
        <v>275</v>
      </c>
      <c r="AG42">
        <v>2</v>
      </c>
      <c r="AH42" s="55">
        <v>91.62</v>
      </c>
    </row>
    <row r="43" spans="27:34" ht="15" customHeight="1" x14ac:dyDescent="0.25">
      <c r="AA43" s="95">
        <v>41355</v>
      </c>
      <c r="AB43" s="96">
        <v>6</v>
      </c>
      <c r="AC43" s="27" t="s">
        <v>334</v>
      </c>
      <c r="AD43" s="27" t="s">
        <v>343</v>
      </c>
      <c r="AE43" s="27" t="s">
        <v>218</v>
      </c>
      <c r="AF43" s="27" t="s">
        <v>276</v>
      </c>
      <c r="AG43">
        <v>8</v>
      </c>
      <c r="AH43" s="55">
        <v>155.5</v>
      </c>
    </row>
    <row r="44" spans="27:34" ht="15" customHeight="1" x14ac:dyDescent="0.25">
      <c r="AA44" s="95">
        <v>41355</v>
      </c>
      <c r="AB44" s="96">
        <v>6</v>
      </c>
      <c r="AC44" s="27" t="s">
        <v>336</v>
      </c>
      <c r="AD44" s="27" t="s">
        <v>22</v>
      </c>
      <c r="AE44" s="27" t="s">
        <v>352</v>
      </c>
      <c r="AF44" s="27" t="s">
        <v>275</v>
      </c>
      <c r="AG44">
        <v>4</v>
      </c>
      <c r="AH44" s="55">
        <v>20.89</v>
      </c>
    </row>
    <row r="45" spans="27:34" ht="15" customHeight="1" x14ac:dyDescent="0.25">
      <c r="AA45" s="95">
        <v>41355</v>
      </c>
      <c r="AB45" s="96">
        <v>6</v>
      </c>
      <c r="AC45" s="27" t="s">
        <v>336</v>
      </c>
      <c r="AD45" s="27" t="s">
        <v>22</v>
      </c>
      <c r="AE45" s="27" t="s">
        <v>353</v>
      </c>
      <c r="AF45" s="27" t="s">
        <v>275</v>
      </c>
      <c r="AG45">
        <v>6</v>
      </c>
      <c r="AH45" s="55">
        <v>186.29</v>
      </c>
    </row>
    <row r="46" spans="27:34" ht="15" customHeight="1" x14ac:dyDescent="0.25">
      <c r="AA46" s="95">
        <v>41355</v>
      </c>
      <c r="AB46" s="96">
        <v>6</v>
      </c>
      <c r="AC46" s="27" t="s">
        <v>336</v>
      </c>
      <c r="AD46" s="27" t="s">
        <v>22</v>
      </c>
      <c r="AE46" s="27" t="s">
        <v>218</v>
      </c>
      <c r="AF46" s="27" t="s">
        <v>276</v>
      </c>
      <c r="AG46">
        <v>1</v>
      </c>
      <c r="AH46" s="55">
        <v>42.22</v>
      </c>
    </row>
    <row r="47" spans="27:34" ht="15" customHeight="1" x14ac:dyDescent="0.25">
      <c r="AA47" s="95">
        <v>41355</v>
      </c>
      <c r="AB47" s="96">
        <v>6</v>
      </c>
      <c r="AC47" s="27" t="s">
        <v>336</v>
      </c>
      <c r="AD47" s="27" t="s">
        <v>22</v>
      </c>
      <c r="AE47" s="27" t="s">
        <v>352</v>
      </c>
      <c r="AF47" s="27" t="s">
        <v>275</v>
      </c>
      <c r="AG47">
        <v>2</v>
      </c>
      <c r="AH47" s="55">
        <v>42.19</v>
      </c>
    </row>
    <row r="48" spans="27:34" ht="15" customHeight="1" x14ac:dyDescent="0.25">
      <c r="AA48" s="95">
        <v>41356</v>
      </c>
      <c r="AB48" s="96">
        <v>7</v>
      </c>
      <c r="AC48" s="27" t="s">
        <v>335</v>
      </c>
      <c r="AD48" s="27" t="s">
        <v>346</v>
      </c>
      <c r="AE48" s="27" t="s">
        <v>352</v>
      </c>
      <c r="AF48" s="27" t="s">
        <v>276</v>
      </c>
      <c r="AG48">
        <v>1</v>
      </c>
      <c r="AH48" s="55">
        <v>47.86</v>
      </c>
    </row>
    <row r="49" spans="11:34" ht="15" customHeight="1" x14ac:dyDescent="0.25">
      <c r="AA49" s="95">
        <v>41357</v>
      </c>
      <c r="AB49" s="96">
        <v>1</v>
      </c>
      <c r="AC49" s="27" t="s">
        <v>334</v>
      </c>
      <c r="AD49" s="27" t="s">
        <v>344</v>
      </c>
      <c r="AE49" s="27" t="s">
        <v>353</v>
      </c>
      <c r="AF49" s="27" t="s">
        <v>276</v>
      </c>
      <c r="AG49">
        <v>3</v>
      </c>
      <c r="AH49" s="55">
        <v>139.76</v>
      </c>
    </row>
    <row r="50" spans="11:34" ht="15" customHeight="1" x14ac:dyDescent="0.25">
      <c r="AA50" s="95">
        <v>41357</v>
      </c>
      <c r="AB50" s="96">
        <v>1</v>
      </c>
      <c r="AC50" s="27" t="s">
        <v>334</v>
      </c>
      <c r="AD50" s="27" t="s">
        <v>343</v>
      </c>
      <c r="AE50" s="27" t="s">
        <v>353</v>
      </c>
      <c r="AF50" s="27" t="s">
        <v>276</v>
      </c>
      <c r="AG50">
        <v>6</v>
      </c>
      <c r="AH50" s="55">
        <v>186.42</v>
      </c>
    </row>
    <row r="51" spans="11:34" ht="15" customHeight="1" x14ac:dyDescent="0.25">
      <c r="AA51" s="95">
        <v>41357</v>
      </c>
      <c r="AB51" s="96">
        <v>1</v>
      </c>
      <c r="AC51" s="27" t="s">
        <v>335</v>
      </c>
      <c r="AD51" s="27" t="s">
        <v>344</v>
      </c>
      <c r="AE51" s="27" t="s">
        <v>353</v>
      </c>
      <c r="AF51" s="27" t="s">
        <v>276</v>
      </c>
      <c r="AG51">
        <v>1</v>
      </c>
      <c r="AH51" s="55">
        <v>54.08</v>
      </c>
    </row>
    <row r="52" spans="11:34" ht="15" customHeight="1" x14ac:dyDescent="0.25">
      <c r="K52" s="32" t="s">
        <v>754</v>
      </c>
      <c r="AA52" s="95">
        <v>41357</v>
      </c>
      <c r="AB52" s="96">
        <v>1</v>
      </c>
      <c r="AC52" s="27" t="s">
        <v>335</v>
      </c>
      <c r="AD52" s="27" t="s">
        <v>22</v>
      </c>
      <c r="AE52" s="27" t="s">
        <v>353</v>
      </c>
      <c r="AF52" s="27" t="s">
        <v>276</v>
      </c>
      <c r="AG52">
        <v>3</v>
      </c>
      <c r="AH52" s="55">
        <v>84.98</v>
      </c>
    </row>
    <row r="53" spans="11:34" ht="15" customHeight="1" x14ac:dyDescent="0.25">
      <c r="AA53" s="95">
        <v>41357</v>
      </c>
      <c r="AB53" s="96">
        <v>1</v>
      </c>
      <c r="AC53" s="27" t="s">
        <v>335</v>
      </c>
      <c r="AD53" s="27" t="s">
        <v>344</v>
      </c>
      <c r="AE53" s="27" t="s">
        <v>218</v>
      </c>
      <c r="AF53" s="27" t="s">
        <v>276</v>
      </c>
      <c r="AG53">
        <v>2</v>
      </c>
      <c r="AH53" s="55">
        <v>27.13</v>
      </c>
    </row>
    <row r="54" spans="11:34" ht="15" customHeight="1" x14ac:dyDescent="0.25">
      <c r="AA54" s="95">
        <v>41358</v>
      </c>
      <c r="AB54" s="96">
        <v>2</v>
      </c>
      <c r="AC54" s="27" t="s">
        <v>334</v>
      </c>
      <c r="AD54" s="27" t="s">
        <v>22</v>
      </c>
      <c r="AE54" s="27" t="s">
        <v>353</v>
      </c>
      <c r="AF54" s="27" t="s">
        <v>276</v>
      </c>
      <c r="AG54">
        <v>2</v>
      </c>
      <c r="AH54" s="55">
        <v>54.7</v>
      </c>
    </row>
    <row r="55" spans="11:34" ht="15" customHeight="1" x14ac:dyDescent="0.25">
      <c r="AA55" s="95">
        <v>41358</v>
      </c>
      <c r="AB55" s="96">
        <v>2</v>
      </c>
      <c r="AC55" s="27" t="s">
        <v>335</v>
      </c>
      <c r="AD55" s="27" t="s">
        <v>344</v>
      </c>
      <c r="AE55" s="27" t="s">
        <v>353</v>
      </c>
      <c r="AF55" s="27" t="s">
        <v>276</v>
      </c>
      <c r="AG55">
        <v>5</v>
      </c>
      <c r="AH55" s="55">
        <v>229.54</v>
      </c>
    </row>
    <row r="56" spans="11:34" ht="15" customHeight="1" x14ac:dyDescent="0.25">
      <c r="AA56" s="95">
        <v>41358</v>
      </c>
      <c r="AB56" s="96">
        <v>2</v>
      </c>
      <c r="AC56" s="27" t="s">
        <v>336</v>
      </c>
      <c r="AD56" s="27" t="s">
        <v>22</v>
      </c>
      <c r="AE56" s="27" t="s">
        <v>218</v>
      </c>
      <c r="AF56" s="27" t="s">
        <v>275</v>
      </c>
      <c r="AG56">
        <v>4</v>
      </c>
      <c r="AH56" s="55">
        <v>124.21</v>
      </c>
    </row>
    <row r="57" spans="11:34" ht="15" customHeight="1" x14ac:dyDescent="0.25">
      <c r="AA57" s="95">
        <v>41359</v>
      </c>
      <c r="AB57" s="96">
        <v>3</v>
      </c>
      <c r="AC57" s="27" t="s">
        <v>334</v>
      </c>
      <c r="AD57" s="27" t="s">
        <v>22</v>
      </c>
      <c r="AE57" s="27" t="s">
        <v>352</v>
      </c>
      <c r="AF57" s="27" t="s">
        <v>276</v>
      </c>
      <c r="AG57">
        <v>2</v>
      </c>
      <c r="AH57" s="55">
        <v>26.39</v>
      </c>
    </row>
    <row r="58" spans="11:34" ht="15" customHeight="1" x14ac:dyDescent="0.25">
      <c r="AA58" s="95">
        <v>41360</v>
      </c>
      <c r="AB58" s="96">
        <v>4</v>
      </c>
      <c r="AC58" s="27" t="s">
        <v>334</v>
      </c>
      <c r="AD58" s="27" t="s">
        <v>22</v>
      </c>
      <c r="AE58" s="27" t="s">
        <v>353</v>
      </c>
      <c r="AF58" s="27" t="s">
        <v>276</v>
      </c>
      <c r="AG58">
        <v>4</v>
      </c>
      <c r="AH58" s="55">
        <v>106.97</v>
      </c>
    </row>
    <row r="59" spans="11:34" ht="15" customHeight="1" x14ac:dyDescent="0.25">
      <c r="K59" s="32" t="s">
        <v>753</v>
      </c>
      <c r="AA59" s="95">
        <v>41360</v>
      </c>
      <c r="AB59" s="96">
        <v>4</v>
      </c>
      <c r="AC59" s="27" t="s">
        <v>335</v>
      </c>
      <c r="AD59" s="27" t="s">
        <v>22</v>
      </c>
      <c r="AE59" s="88" t="s">
        <v>218</v>
      </c>
      <c r="AF59" s="27" t="s">
        <v>276</v>
      </c>
      <c r="AG59">
        <v>8</v>
      </c>
      <c r="AH59" s="55">
        <v>377.18</v>
      </c>
    </row>
    <row r="60" spans="11:34" ht="15" customHeight="1" x14ac:dyDescent="0.25">
      <c r="AA60" s="95">
        <v>41361</v>
      </c>
      <c r="AB60" s="96">
        <v>5</v>
      </c>
      <c r="AC60" s="27" t="s">
        <v>334</v>
      </c>
      <c r="AD60" s="27" t="s">
        <v>343</v>
      </c>
      <c r="AE60" s="27" t="s">
        <v>353</v>
      </c>
      <c r="AF60" s="27" t="s">
        <v>276</v>
      </c>
      <c r="AG60">
        <v>1</v>
      </c>
      <c r="AH60" s="55">
        <v>24.31</v>
      </c>
    </row>
    <row r="61" spans="11:34" ht="15" customHeight="1" x14ac:dyDescent="0.25">
      <c r="AA61" s="95">
        <v>41361</v>
      </c>
      <c r="AB61" s="96">
        <v>5</v>
      </c>
      <c r="AC61" s="27" t="s">
        <v>335</v>
      </c>
      <c r="AD61" s="27" t="s">
        <v>344</v>
      </c>
      <c r="AE61" s="27" t="s">
        <v>353</v>
      </c>
      <c r="AF61" s="27" t="s">
        <v>276</v>
      </c>
      <c r="AG61">
        <v>1</v>
      </c>
      <c r="AH61" s="55">
        <v>34.47</v>
      </c>
    </row>
    <row r="62" spans="11:34" ht="15" customHeight="1" x14ac:dyDescent="0.25">
      <c r="AA62" s="95">
        <v>41361</v>
      </c>
      <c r="AB62" s="96">
        <v>5</v>
      </c>
      <c r="AC62" s="27" t="s">
        <v>335</v>
      </c>
      <c r="AD62" s="27" t="s">
        <v>22</v>
      </c>
      <c r="AE62" s="88" t="s">
        <v>353</v>
      </c>
      <c r="AF62" s="27" t="s">
        <v>275</v>
      </c>
      <c r="AG62">
        <v>3</v>
      </c>
      <c r="AH62" s="55">
        <v>106.19</v>
      </c>
    </row>
    <row r="63" spans="11:34" ht="15" customHeight="1" x14ac:dyDescent="0.25">
      <c r="AA63" s="95">
        <v>41361</v>
      </c>
      <c r="AB63" s="96">
        <v>5</v>
      </c>
      <c r="AC63" s="27" t="s">
        <v>336</v>
      </c>
      <c r="AD63" s="27" t="s">
        <v>343</v>
      </c>
      <c r="AE63" s="27" t="s">
        <v>352</v>
      </c>
      <c r="AF63" s="27" t="s">
        <v>275</v>
      </c>
      <c r="AG63">
        <v>2</v>
      </c>
      <c r="AH63" s="55">
        <v>55.3</v>
      </c>
    </row>
    <row r="64" spans="11:34" ht="15" customHeight="1" x14ac:dyDescent="0.25">
      <c r="AA64" s="95">
        <v>41362</v>
      </c>
      <c r="AB64" s="96">
        <v>6</v>
      </c>
      <c r="AC64" s="27" t="s">
        <v>334</v>
      </c>
      <c r="AD64" s="27" t="s">
        <v>343</v>
      </c>
      <c r="AE64" s="27" t="s">
        <v>352</v>
      </c>
      <c r="AF64" s="27" t="s">
        <v>276</v>
      </c>
      <c r="AG64">
        <v>2</v>
      </c>
      <c r="AH64" s="55">
        <v>82.98</v>
      </c>
    </row>
    <row r="65" spans="11:34" ht="15" customHeight="1" x14ac:dyDescent="0.25">
      <c r="AA65" s="95">
        <v>41362</v>
      </c>
      <c r="AB65" s="96">
        <v>6</v>
      </c>
      <c r="AC65" s="27" t="s">
        <v>334</v>
      </c>
      <c r="AD65" s="27" t="s">
        <v>343</v>
      </c>
      <c r="AE65" s="27" t="s">
        <v>218</v>
      </c>
      <c r="AF65" s="27" t="s">
        <v>275</v>
      </c>
      <c r="AG65">
        <v>4</v>
      </c>
      <c r="AH65" s="55">
        <v>101.79</v>
      </c>
    </row>
    <row r="66" spans="11:34" ht="15" customHeight="1" x14ac:dyDescent="0.25">
      <c r="K66" s="32" t="s">
        <v>752</v>
      </c>
      <c r="AA66" s="95">
        <v>41362</v>
      </c>
      <c r="AB66" s="96">
        <v>6</v>
      </c>
      <c r="AC66" s="27" t="s">
        <v>334</v>
      </c>
      <c r="AD66" s="27" t="s">
        <v>346</v>
      </c>
      <c r="AE66" s="27" t="s">
        <v>353</v>
      </c>
      <c r="AF66" s="27" t="s">
        <v>275</v>
      </c>
      <c r="AG66">
        <v>3</v>
      </c>
      <c r="AH66" s="55">
        <v>99.28</v>
      </c>
    </row>
    <row r="67" spans="11:34" ht="15" customHeight="1" x14ac:dyDescent="0.25">
      <c r="AA67" s="95">
        <v>41362</v>
      </c>
      <c r="AB67" s="96">
        <v>6</v>
      </c>
      <c r="AC67" s="27" t="s">
        <v>334</v>
      </c>
      <c r="AD67" s="27" t="s">
        <v>343</v>
      </c>
      <c r="AE67" s="27" t="s">
        <v>353</v>
      </c>
      <c r="AF67" s="27" t="s">
        <v>276</v>
      </c>
      <c r="AG67">
        <v>3</v>
      </c>
      <c r="AH67" s="55">
        <v>100.09</v>
      </c>
    </row>
    <row r="68" spans="11:34" ht="15" customHeight="1" x14ac:dyDescent="0.25">
      <c r="AA68" s="95">
        <v>41362</v>
      </c>
      <c r="AB68" s="96">
        <v>6</v>
      </c>
      <c r="AC68" s="27" t="s">
        <v>335</v>
      </c>
      <c r="AD68" s="27" t="s">
        <v>343</v>
      </c>
      <c r="AE68" s="27" t="s">
        <v>218</v>
      </c>
      <c r="AF68" s="27" t="s">
        <v>276</v>
      </c>
      <c r="AG68">
        <v>3</v>
      </c>
      <c r="AH68" s="55">
        <v>88.91</v>
      </c>
    </row>
    <row r="69" spans="11:34" ht="15" customHeight="1" x14ac:dyDescent="0.25">
      <c r="AA69" s="95">
        <v>41362</v>
      </c>
      <c r="AB69" s="96">
        <v>6</v>
      </c>
      <c r="AC69" s="27" t="s">
        <v>335</v>
      </c>
      <c r="AD69" s="27" t="s">
        <v>346</v>
      </c>
      <c r="AE69" s="27" t="s">
        <v>218</v>
      </c>
      <c r="AF69" s="27" t="s">
        <v>275</v>
      </c>
      <c r="AG69">
        <v>2</v>
      </c>
      <c r="AH69" s="55">
        <v>62.58</v>
      </c>
    </row>
    <row r="70" spans="11:34" ht="15" customHeight="1" x14ac:dyDescent="0.25">
      <c r="AA70" s="95">
        <v>41362</v>
      </c>
      <c r="AB70" s="96">
        <v>6</v>
      </c>
      <c r="AC70" s="27" t="s">
        <v>335</v>
      </c>
      <c r="AD70" s="27" t="s">
        <v>344</v>
      </c>
      <c r="AE70" s="27" t="s">
        <v>352</v>
      </c>
      <c r="AF70" s="27" t="s">
        <v>276</v>
      </c>
      <c r="AG70">
        <v>1</v>
      </c>
      <c r="AH70" s="55">
        <v>28.87</v>
      </c>
    </row>
    <row r="71" spans="11:34" ht="15" customHeight="1" x14ac:dyDescent="0.25">
      <c r="AA71" s="95">
        <v>41362</v>
      </c>
      <c r="AB71" s="96">
        <v>6</v>
      </c>
      <c r="AC71" s="27" t="s">
        <v>335</v>
      </c>
      <c r="AD71" s="27" t="s">
        <v>346</v>
      </c>
      <c r="AE71" s="88" t="s">
        <v>352</v>
      </c>
      <c r="AF71" s="27" t="s">
        <v>275</v>
      </c>
      <c r="AG71">
        <v>4</v>
      </c>
      <c r="AH71" s="55">
        <v>141.29</v>
      </c>
    </row>
    <row r="72" spans="11:34" ht="15" customHeight="1" x14ac:dyDescent="0.25">
      <c r="AA72" s="95">
        <v>41362</v>
      </c>
      <c r="AB72" s="96">
        <v>6</v>
      </c>
      <c r="AC72" s="27" t="s">
        <v>336</v>
      </c>
      <c r="AD72" s="27" t="s">
        <v>343</v>
      </c>
      <c r="AE72" s="27" t="s">
        <v>218</v>
      </c>
      <c r="AF72" s="27" t="s">
        <v>275</v>
      </c>
      <c r="AG72">
        <v>4</v>
      </c>
      <c r="AH72" s="55">
        <v>66.540000000000006</v>
      </c>
    </row>
    <row r="73" spans="11:34" ht="15" customHeight="1" x14ac:dyDescent="0.25">
      <c r="AA73" s="95">
        <v>41362</v>
      </c>
      <c r="AB73" s="96">
        <v>6</v>
      </c>
      <c r="AC73" s="27" t="s">
        <v>336</v>
      </c>
      <c r="AD73" s="27" t="s">
        <v>344</v>
      </c>
      <c r="AE73" s="27" t="s">
        <v>352</v>
      </c>
      <c r="AF73" s="27" t="s">
        <v>276</v>
      </c>
      <c r="AG73">
        <v>2</v>
      </c>
      <c r="AH73" s="55">
        <v>69.03</v>
      </c>
    </row>
    <row r="74" spans="11:34" ht="15" customHeight="1" x14ac:dyDescent="0.25">
      <c r="AA74" s="95">
        <v>41363</v>
      </c>
      <c r="AB74" s="96">
        <v>7</v>
      </c>
      <c r="AC74" s="27" t="s">
        <v>335</v>
      </c>
      <c r="AD74" s="27" t="s">
        <v>344</v>
      </c>
      <c r="AE74" s="88" t="s">
        <v>353</v>
      </c>
      <c r="AF74" s="27" t="s">
        <v>276</v>
      </c>
      <c r="AG74">
        <v>2</v>
      </c>
      <c r="AH74" s="55">
        <v>65.510000000000005</v>
      </c>
    </row>
    <row r="75" spans="11:34" ht="15" customHeight="1" x14ac:dyDescent="0.25">
      <c r="K75" s="32" t="s">
        <v>751</v>
      </c>
      <c r="AA75" s="95">
        <v>41363</v>
      </c>
      <c r="AB75" s="96">
        <v>7</v>
      </c>
      <c r="AC75" s="27" t="s">
        <v>336</v>
      </c>
      <c r="AD75" s="27" t="s">
        <v>22</v>
      </c>
      <c r="AE75" s="27" t="s">
        <v>352</v>
      </c>
      <c r="AF75" s="27" t="s">
        <v>276</v>
      </c>
      <c r="AG75">
        <v>2</v>
      </c>
      <c r="AH75" s="55">
        <v>35.590000000000003</v>
      </c>
    </row>
    <row r="76" spans="11:34" ht="15" customHeight="1" x14ac:dyDescent="0.25">
      <c r="AA76" s="95">
        <v>41364</v>
      </c>
      <c r="AB76" s="96">
        <v>1</v>
      </c>
      <c r="AC76" s="27" t="s">
        <v>335</v>
      </c>
      <c r="AD76" s="27" t="s">
        <v>344</v>
      </c>
      <c r="AE76" s="27" t="s">
        <v>352</v>
      </c>
      <c r="AF76" s="27" t="s">
        <v>276</v>
      </c>
      <c r="AG76">
        <v>7</v>
      </c>
      <c r="AH76" s="55">
        <v>320.18</v>
      </c>
    </row>
    <row r="77" spans="11:34" ht="15" customHeight="1" x14ac:dyDescent="0.25">
      <c r="AA77" s="95">
        <v>41364</v>
      </c>
      <c r="AB77" s="96">
        <v>1</v>
      </c>
      <c r="AC77" s="27" t="s">
        <v>335</v>
      </c>
      <c r="AD77" s="27" t="s">
        <v>346</v>
      </c>
      <c r="AE77" s="88" t="s">
        <v>353</v>
      </c>
      <c r="AF77" s="27" t="s">
        <v>275</v>
      </c>
      <c r="AG77">
        <v>5</v>
      </c>
      <c r="AH77" s="55">
        <v>128.57</v>
      </c>
    </row>
    <row r="78" spans="11:34" ht="15" customHeight="1" x14ac:dyDescent="0.25">
      <c r="AA78" s="95">
        <v>41364</v>
      </c>
      <c r="AB78" s="96">
        <v>1</v>
      </c>
      <c r="AC78" s="27" t="s">
        <v>336</v>
      </c>
      <c r="AD78" s="27" t="s">
        <v>22</v>
      </c>
      <c r="AE78" s="27" t="s">
        <v>353</v>
      </c>
      <c r="AF78" s="27" t="s">
        <v>275</v>
      </c>
      <c r="AG78">
        <v>6</v>
      </c>
      <c r="AH78" s="55">
        <v>248.42</v>
      </c>
    </row>
    <row r="79" spans="11:34" ht="15" customHeight="1" x14ac:dyDescent="0.25">
      <c r="AA79" s="95">
        <v>41364</v>
      </c>
      <c r="AB79" s="96">
        <v>1</v>
      </c>
      <c r="AC79" s="27" t="s">
        <v>336</v>
      </c>
      <c r="AD79" s="27" t="s">
        <v>343</v>
      </c>
      <c r="AE79" s="27" t="s">
        <v>218</v>
      </c>
      <c r="AF79" s="27" t="s">
        <v>275</v>
      </c>
      <c r="AG79">
        <v>2</v>
      </c>
      <c r="AH79" s="55">
        <v>50.04</v>
      </c>
    </row>
    <row r="80" spans="11:34" ht="15" customHeight="1" x14ac:dyDescent="0.25">
      <c r="AA80" s="95">
        <v>41365</v>
      </c>
      <c r="AB80" s="96">
        <v>2</v>
      </c>
      <c r="AC80" s="27" t="s">
        <v>334</v>
      </c>
      <c r="AD80" s="27" t="s">
        <v>343</v>
      </c>
      <c r="AE80" s="27" t="s">
        <v>218</v>
      </c>
      <c r="AF80" s="27" t="s">
        <v>275</v>
      </c>
      <c r="AG80">
        <v>4</v>
      </c>
      <c r="AH80" s="55">
        <v>145.47999999999999</v>
      </c>
    </row>
    <row r="81" spans="27:34" ht="15" customHeight="1" x14ac:dyDescent="0.25">
      <c r="AA81" s="95">
        <v>41365</v>
      </c>
      <c r="AB81" s="96">
        <v>2</v>
      </c>
      <c r="AC81" s="27" t="s">
        <v>335</v>
      </c>
      <c r="AD81" s="27" t="s">
        <v>22</v>
      </c>
      <c r="AE81" s="88" t="s">
        <v>353</v>
      </c>
      <c r="AF81" s="27" t="s">
        <v>276</v>
      </c>
      <c r="AG81">
        <v>9</v>
      </c>
      <c r="AH81" s="55">
        <v>403.6</v>
      </c>
    </row>
    <row r="82" spans="27:34" ht="15" customHeight="1" x14ac:dyDescent="0.25">
      <c r="AA82" s="95">
        <v>41365</v>
      </c>
      <c r="AB82" s="96">
        <v>2</v>
      </c>
      <c r="AC82" s="27" t="s">
        <v>335</v>
      </c>
      <c r="AD82" s="27" t="s">
        <v>343</v>
      </c>
      <c r="AE82" s="27" t="s">
        <v>218</v>
      </c>
      <c r="AF82" s="27" t="s">
        <v>276</v>
      </c>
      <c r="AG82">
        <v>6</v>
      </c>
      <c r="AH82" s="55">
        <v>284.14</v>
      </c>
    </row>
    <row r="83" spans="27:34" ht="15" customHeight="1" x14ac:dyDescent="0.25">
      <c r="AA83" s="95">
        <v>41365</v>
      </c>
      <c r="AB83" s="96">
        <v>2</v>
      </c>
      <c r="AC83" s="27" t="s">
        <v>335</v>
      </c>
      <c r="AD83" s="27" t="s">
        <v>22</v>
      </c>
      <c r="AE83" s="27" t="s">
        <v>353</v>
      </c>
      <c r="AF83" s="27" t="s">
        <v>276</v>
      </c>
      <c r="AG83">
        <v>1</v>
      </c>
      <c r="AH83" s="55">
        <v>81.14</v>
      </c>
    </row>
    <row r="84" spans="27:34" ht="15" customHeight="1" x14ac:dyDescent="0.25">
      <c r="AA84" s="95">
        <v>41366</v>
      </c>
      <c r="AB84" s="96">
        <v>3</v>
      </c>
      <c r="AC84" s="27" t="s">
        <v>334</v>
      </c>
      <c r="AD84" s="27" t="s">
        <v>346</v>
      </c>
      <c r="AE84" s="27" t="s">
        <v>353</v>
      </c>
      <c r="AF84" s="27" t="s">
        <v>276</v>
      </c>
      <c r="AG84">
        <v>3</v>
      </c>
      <c r="AH84" s="55">
        <v>82.36</v>
      </c>
    </row>
    <row r="85" spans="27:34" ht="15" customHeight="1" x14ac:dyDescent="0.25">
      <c r="AA85" s="95">
        <v>41366</v>
      </c>
      <c r="AB85" s="96">
        <v>3</v>
      </c>
      <c r="AC85" s="27" t="s">
        <v>335</v>
      </c>
      <c r="AD85" s="27" t="s">
        <v>346</v>
      </c>
      <c r="AE85" s="88" t="s">
        <v>353</v>
      </c>
      <c r="AF85" s="27" t="s">
        <v>276</v>
      </c>
      <c r="AG85">
        <v>2</v>
      </c>
      <c r="AH85" s="55">
        <v>32.65</v>
      </c>
    </row>
    <row r="86" spans="27:34" ht="15" customHeight="1" x14ac:dyDescent="0.25">
      <c r="AA86" s="95">
        <v>41366</v>
      </c>
      <c r="AB86" s="96">
        <v>3</v>
      </c>
      <c r="AC86" s="27" t="s">
        <v>335</v>
      </c>
      <c r="AD86" s="27" t="s">
        <v>343</v>
      </c>
      <c r="AE86" s="27" t="s">
        <v>352</v>
      </c>
      <c r="AF86" s="27" t="s">
        <v>276</v>
      </c>
      <c r="AG86">
        <v>6</v>
      </c>
      <c r="AH86" s="55">
        <v>200.7</v>
      </c>
    </row>
    <row r="87" spans="27:34" ht="15" customHeight="1" x14ac:dyDescent="0.25">
      <c r="AA87" s="95">
        <v>41366</v>
      </c>
      <c r="AB87" s="96">
        <v>3</v>
      </c>
      <c r="AC87" s="27" t="s">
        <v>335</v>
      </c>
      <c r="AD87" s="27" t="s">
        <v>343</v>
      </c>
      <c r="AE87" s="27" t="s">
        <v>353</v>
      </c>
      <c r="AF87" s="27" t="s">
        <v>276</v>
      </c>
      <c r="AG87">
        <v>3</v>
      </c>
      <c r="AH87" s="55">
        <v>99.13</v>
      </c>
    </row>
    <row r="88" spans="27:34" ht="15" customHeight="1" x14ac:dyDescent="0.25">
      <c r="AA88" s="95">
        <v>41367</v>
      </c>
      <c r="AB88" s="96">
        <v>4</v>
      </c>
      <c r="AC88" s="27" t="s">
        <v>334</v>
      </c>
      <c r="AD88" s="27" t="s">
        <v>344</v>
      </c>
      <c r="AE88" s="27" t="s">
        <v>352</v>
      </c>
      <c r="AF88" s="27" t="s">
        <v>276</v>
      </c>
      <c r="AG88">
        <v>4</v>
      </c>
      <c r="AH88" s="55">
        <v>85.88</v>
      </c>
    </row>
    <row r="89" spans="27:34" ht="15" customHeight="1" x14ac:dyDescent="0.25">
      <c r="AA89" s="95">
        <v>41367</v>
      </c>
      <c r="AB89" s="96">
        <v>4</v>
      </c>
      <c r="AC89" s="27" t="s">
        <v>335</v>
      </c>
      <c r="AD89" s="27" t="s">
        <v>344</v>
      </c>
      <c r="AE89" s="88" t="s">
        <v>353</v>
      </c>
      <c r="AF89" s="27" t="s">
        <v>275</v>
      </c>
      <c r="AG89">
        <v>3</v>
      </c>
      <c r="AH89" s="55">
        <v>183.52</v>
      </c>
    </row>
    <row r="90" spans="27:34" ht="15" customHeight="1" x14ac:dyDescent="0.25">
      <c r="AA90" s="95">
        <v>41367</v>
      </c>
      <c r="AB90" s="96">
        <v>4</v>
      </c>
      <c r="AC90" s="27" t="s">
        <v>335</v>
      </c>
      <c r="AD90" s="27" t="s">
        <v>22</v>
      </c>
      <c r="AE90" s="27" t="s">
        <v>352</v>
      </c>
      <c r="AF90" s="27" t="s">
        <v>276</v>
      </c>
      <c r="AG90">
        <v>2</v>
      </c>
      <c r="AH90" s="55">
        <v>53.87</v>
      </c>
    </row>
    <row r="91" spans="27:34" ht="15" customHeight="1" x14ac:dyDescent="0.25">
      <c r="AA91" s="95">
        <v>41367</v>
      </c>
      <c r="AB91" s="96">
        <v>4</v>
      </c>
      <c r="AC91" s="27" t="s">
        <v>336</v>
      </c>
      <c r="AD91" s="27" t="s">
        <v>343</v>
      </c>
      <c r="AE91" s="27" t="s">
        <v>353</v>
      </c>
      <c r="AF91" s="27" t="s">
        <v>275</v>
      </c>
      <c r="AG91">
        <v>3</v>
      </c>
      <c r="AH91" s="55">
        <v>44.08</v>
      </c>
    </row>
    <row r="92" spans="27:34" ht="15" customHeight="1" x14ac:dyDescent="0.25">
      <c r="AA92" s="95">
        <v>41368</v>
      </c>
      <c r="AB92" s="96">
        <v>5</v>
      </c>
      <c r="AC92" s="27" t="s">
        <v>334</v>
      </c>
      <c r="AD92" s="27" t="s">
        <v>346</v>
      </c>
      <c r="AE92" s="27" t="s">
        <v>352</v>
      </c>
      <c r="AF92" s="27" t="s">
        <v>276</v>
      </c>
      <c r="AG92">
        <v>1</v>
      </c>
      <c r="AH92" s="55">
        <v>82.34</v>
      </c>
    </row>
    <row r="93" spans="27:34" ht="15" customHeight="1" x14ac:dyDescent="0.25">
      <c r="AA93" s="95">
        <v>41368</v>
      </c>
      <c r="AB93" s="96">
        <v>5</v>
      </c>
      <c r="AC93" s="27" t="s">
        <v>335</v>
      </c>
      <c r="AD93" s="27" t="s">
        <v>344</v>
      </c>
      <c r="AE93" s="27" t="s">
        <v>218</v>
      </c>
      <c r="AF93" s="27" t="s">
        <v>275</v>
      </c>
      <c r="AG93">
        <v>3</v>
      </c>
      <c r="AH93" s="55">
        <v>151.29</v>
      </c>
    </row>
    <row r="94" spans="27:34" ht="15" customHeight="1" x14ac:dyDescent="0.25">
      <c r="AA94" s="95">
        <v>41369</v>
      </c>
      <c r="AB94" s="96">
        <v>6</v>
      </c>
      <c r="AC94" s="27" t="s">
        <v>334</v>
      </c>
      <c r="AD94" s="27" t="s">
        <v>343</v>
      </c>
      <c r="AE94" s="27" t="s">
        <v>352</v>
      </c>
      <c r="AF94" s="27" t="s">
        <v>275</v>
      </c>
      <c r="AG94">
        <v>5</v>
      </c>
      <c r="AH94" s="55">
        <v>87.02</v>
      </c>
    </row>
    <row r="95" spans="27:34" ht="15" customHeight="1" x14ac:dyDescent="0.25">
      <c r="AA95" s="95">
        <v>41369</v>
      </c>
      <c r="AB95" s="96">
        <v>6</v>
      </c>
      <c r="AC95" s="27" t="s">
        <v>335</v>
      </c>
      <c r="AD95" s="27" t="s">
        <v>346</v>
      </c>
      <c r="AE95" s="27" t="s">
        <v>352</v>
      </c>
      <c r="AF95" s="27" t="s">
        <v>275</v>
      </c>
      <c r="AG95">
        <v>2</v>
      </c>
      <c r="AH95" s="55">
        <v>54.96</v>
      </c>
    </row>
    <row r="96" spans="27:34" ht="15" customHeight="1" x14ac:dyDescent="0.25">
      <c r="AA96" s="95">
        <v>41369</v>
      </c>
      <c r="AB96" s="96">
        <v>6</v>
      </c>
      <c r="AC96" s="27" t="s">
        <v>335</v>
      </c>
      <c r="AD96" s="27" t="s">
        <v>346</v>
      </c>
      <c r="AE96" s="27" t="s">
        <v>353</v>
      </c>
      <c r="AF96" s="27" t="s">
        <v>276</v>
      </c>
      <c r="AG96">
        <v>1</v>
      </c>
      <c r="AH96" s="55">
        <v>65.11</v>
      </c>
    </row>
    <row r="97" spans="11:34" ht="15" customHeight="1" x14ac:dyDescent="0.25">
      <c r="AA97" s="95">
        <v>41369</v>
      </c>
      <c r="AB97" s="96">
        <v>6</v>
      </c>
      <c r="AC97" s="27" t="s">
        <v>335</v>
      </c>
      <c r="AD97" s="27" t="s">
        <v>343</v>
      </c>
      <c r="AE97" s="27" t="s">
        <v>353</v>
      </c>
      <c r="AF97" s="27" t="s">
        <v>276</v>
      </c>
      <c r="AG97">
        <v>3</v>
      </c>
      <c r="AH97" s="55">
        <v>76.69</v>
      </c>
    </row>
    <row r="98" spans="11:34" ht="15" customHeight="1" x14ac:dyDescent="0.25">
      <c r="AA98" s="95">
        <v>41369</v>
      </c>
      <c r="AB98" s="96">
        <v>6</v>
      </c>
      <c r="AC98" s="27" t="s">
        <v>336</v>
      </c>
      <c r="AD98" s="27" t="s">
        <v>343</v>
      </c>
      <c r="AE98" s="27" t="s">
        <v>352</v>
      </c>
      <c r="AF98" s="27" t="s">
        <v>276</v>
      </c>
      <c r="AG98">
        <v>2</v>
      </c>
      <c r="AH98" s="55">
        <v>48.38</v>
      </c>
    </row>
    <row r="99" spans="11:34" ht="15" customHeight="1" x14ac:dyDescent="0.25">
      <c r="AA99" s="95">
        <v>41370</v>
      </c>
      <c r="AB99" s="96">
        <v>7</v>
      </c>
      <c r="AC99" s="27" t="s">
        <v>334</v>
      </c>
      <c r="AD99" s="27" t="s">
        <v>343</v>
      </c>
      <c r="AE99" s="27" t="s">
        <v>218</v>
      </c>
      <c r="AF99" s="27" t="s">
        <v>276</v>
      </c>
      <c r="AG99">
        <v>5</v>
      </c>
      <c r="AH99" s="55">
        <v>76.64</v>
      </c>
    </row>
    <row r="100" spans="11:34" ht="15" customHeight="1" x14ac:dyDescent="0.25">
      <c r="AA100" s="95">
        <v>41370</v>
      </c>
      <c r="AB100" s="96">
        <v>7</v>
      </c>
      <c r="AC100" s="27" t="s">
        <v>335</v>
      </c>
      <c r="AD100" s="27" t="s">
        <v>343</v>
      </c>
      <c r="AE100" s="27" t="s">
        <v>352</v>
      </c>
      <c r="AF100" s="27" t="s">
        <v>276</v>
      </c>
      <c r="AG100">
        <v>2</v>
      </c>
      <c r="AH100" s="55">
        <v>54.08</v>
      </c>
    </row>
    <row r="101" spans="11:34" ht="15" customHeight="1" x14ac:dyDescent="0.25">
      <c r="AA101" s="95">
        <v>41370</v>
      </c>
      <c r="AB101" s="96">
        <v>7</v>
      </c>
      <c r="AC101" s="27" t="s">
        <v>335</v>
      </c>
      <c r="AD101" s="27" t="s">
        <v>344</v>
      </c>
      <c r="AE101" s="27" t="s">
        <v>353</v>
      </c>
      <c r="AF101" s="27" t="s">
        <v>276</v>
      </c>
      <c r="AG101">
        <v>3</v>
      </c>
      <c r="AH101" s="55">
        <v>130</v>
      </c>
    </row>
    <row r="102" spans="11:34" ht="15" customHeight="1" x14ac:dyDescent="0.25">
      <c r="AA102" s="95">
        <v>41370</v>
      </c>
      <c r="AB102" s="96">
        <v>7</v>
      </c>
      <c r="AC102" s="27" t="s">
        <v>336</v>
      </c>
      <c r="AD102" s="27" t="s">
        <v>346</v>
      </c>
      <c r="AE102" s="88" t="s">
        <v>353</v>
      </c>
      <c r="AF102" s="27" t="s">
        <v>276</v>
      </c>
      <c r="AG102">
        <v>4</v>
      </c>
      <c r="AH102" s="55">
        <v>218.29</v>
      </c>
    </row>
    <row r="103" spans="11:34" ht="15" customHeight="1" x14ac:dyDescent="0.25">
      <c r="AA103" s="95">
        <v>41371</v>
      </c>
      <c r="AB103" s="96">
        <v>1</v>
      </c>
      <c r="AC103" s="27" t="s">
        <v>336</v>
      </c>
      <c r="AD103" s="27" t="s">
        <v>22</v>
      </c>
      <c r="AE103" s="27" t="s">
        <v>352</v>
      </c>
      <c r="AF103" s="27" t="s">
        <v>275</v>
      </c>
      <c r="AG103">
        <v>1</v>
      </c>
      <c r="AH103" s="55">
        <v>38.1</v>
      </c>
    </row>
    <row r="104" spans="11:34" ht="15" customHeight="1" x14ac:dyDescent="0.25">
      <c r="AA104" s="95">
        <v>41372</v>
      </c>
      <c r="AB104" s="96">
        <v>2</v>
      </c>
      <c r="AC104" s="27" t="s">
        <v>334</v>
      </c>
      <c r="AD104" s="27" t="s">
        <v>343</v>
      </c>
      <c r="AE104" s="27" t="s">
        <v>352</v>
      </c>
      <c r="AF104" s="27" t="s">
        <v>275</v>
      </c>
      <c r="AG104">
        <v>4</v>
      </c>
      <c r="AH104" s="55">
        <v>100.02</v>
      </c>
    </row>
    <row r="105" spans="11:34" ht="15" customHeight="1" x14ac:dyDescent="0.25">
      <c r="AA105" s="95">
        <v>41372</v>
      </c>
      <c r="AB105" s="96">
        <v>2</v>
      </c>
      <c r="AC105" s="27" t="s">
        <v>334</v>
      </c>
      <c r="AD105" s="27" t="s">
        <v>22</v>
      </c>
      <c r="AE105" s="88" t="s">
        <v>218</v>
      </c>
      <c r="AF105" s="27" t="s">
        <v>276</v>
      </c>
      <c r="AG105">
        <v>4</v>
      </c>
      <c r="AH105" s="55">
        <v>248.73</v>
      </c>
    </row>
    <row r="106" spans="11:34" ht="15" customHeight="1" x14ac:dyDescent="0.25">
      <c r="AA106" s="95">
        <v>41372</v>
      </c>
      <c r="AB106" s="96">
        <v>2</v>
      </c>
      <c r="AC106" s="27" t="s">
        <v>334</v>
      </c>
      <c r="AD106" s="27" t="s">
        <v>22</v>
      </c>
      <c r="AE106" s="27" t="s">
        <v>353</v>
      </c>
      <c r="AF106" s="27" t="s">
        <v>276</v>
      </c>
      <c r="AG106">
        <v>2</v>
      </c>
      <c r="AH106" s="55">
        <v>25.8</v>
      </c>
    </row>
    <row r="107" spans="11:34" ht="15" customHeight="1" x14ac:dyDescent="0.25">
      <c r="AA107" s="95">
        <v>41372</v>
      </c>
      <c r="AB107" s="96">
        <v>2</v>
      </c>
      <c r="AC107" s="27" t="s">
        <v>336</v>
      </c>
      <c r="AD107" s="27" t="s">
        <v>346</v>
      </c>
      <c r="AE107" s="27" t="s">
        <v>218</v>
      </c>
      <c r="AF107" s="27" t="s">
        <v>275</v>
      </c>
      <c r="AG107">
        <v>1</v>
      </c>
      <c r="AH107" s="55">
        <v>52.83</v>
      </c>
    </row>
    <row r="108" spans="11:34" ht="15" customHeight="1" x14ac:dyDescent="0.25">
      <c r="AA108" s="95">
        <v>41373</v>
      </c>
      <c r="AB108" s="96">
        <v>3</v>
      </c>
      <c r="AC108" s="27" t="s">
        <v>334</v>
      </c>
      <c r="AD108" s="27" t="s">
        <v>22</v>
      </c>
      <c r="AE108" s="27" t="s">
        <v>352</v>
      </c>
      <c r="AF108" s="27" t="s">
        <v>275</v>
      </c>
      <c r="AG108">
        <v>3</v>
      </c>
      <c r="AH108" s="55">
        <v>131.88999999999999</v>
      </c>
    </row>
    <row r="109" spans="11:34" ht="15" customHeight="1" x14ac:dyDescent="0.25">
      <c r="AA109" s="95">
        <v>41373</v>
      </c>
      <c r="AB109" s="96">
        <v>3</v>
      </c>
      <c r="AC109" s="27" t="s">
        <v>334</v>
      </c>
      <c r="AD109" s="27" t="s">
        <v>343</v>
      </c>
      <c r="AE109" s="27" t="s">
        <v>353</v>
      </c>
      <c r="AF109" s="27" t="s">
        <v>275</v>
      </c>
      <c r="AG109">
        <v>3</v>
      </c>
      <c r="AH109" s="55">
        <v>82.69</v>
      </c>
    </row>
    <row r="110" spans="11:34" ht="15" customHeight="1" x14ac:dyDescent="0.25">
      <c r="AA110" s="95">
        <v>41373</v>
      </c>
      <c r="AB110" s="96">
        <v>3</v>
      </c>
      <c r="AC110" s="27" t="s">
        <v>334</v>
      </c>
      <c r="AD110" s="27" t="s">
        <v>22</v>
      </c>
      <c r="AE110" s="27" t="s">
        <v>353</v>
      </c>
      <c r="AF110" s="27" t="s">
        <v>275</v>
      </c>
      <c r="AG110">
        <v>1</v>
      </c>
      <c r="AH110" s="55">
        <v>70.03</v>
      </c>
    </row>
    <row r="111" spans="11:34" ht="15" customHeight="1" x14ac:dyDescent="0.25">
      <c r="K111" s="32" t="s">
        <v>750</v>
      </c>
      <c r="AA111" s="95">
        <v>41373</v>
      </c>
      <c r="AB111" s="96">
        <v>3</v>
      </c>
      <c r="AC111" s="27" t="s">
        <v>334</v>
      </c>
      <c r="AD111" s="27" t="s">
        <v>343</v>
      </c>
      <c r="AE111" s="88" t="s">
        <v>353</v>
      </c>
      <c r="AF111" s="27" t="s">
        <v>276</v>
      </c>
      <c r="AG111">
        <v>1</v>
      </c>
      <c r="AH111" s="55">
        <v>102.86</v>
      </c>
    </row>
    <row r="112" spans="11:34" ht="15" customHeight="1" x14ac:dyDescent="0.25">
      <c r="AA112" s="95">
        <v>41373</v>
      </c>
      <c r="AB112" s="96">
        <v>3</v>
      </c>
      <c r="AC112" s="27" t="s">
        <v>334</v>
      </c>
      <c r="AD112" s="27" t="s">
        <v>22</v>
      </c>
      <c r="AE112" s="27" t="s">
        <v>218</v>
      </c>
      <c r="AF112" s="27" t="s">
        <v>275</v>
      </c>
      <c r="AG112">
        <v>4</v>
      </c>
      <c r="AH112" s="55">
        <v>174.13</v>
      </c>
    </row>
    <row r="113" spans="11:34" ht="15" customHeight="1" x14ac:dyDescent="0.25">
      <c r="AA113" s="95">
        <v>41374</v>
      </c>
      <c r="AB113" s="96">
        <v>4</v>
      </c>
      <c r="AC113" s="27" t="s">
        <v>334</v>
      </c>
      <c r="AD113" s="27" t="s">
        <v>344</v>
      </c>
      <c r="AE113" s="27" t="s">
        <v>353</v>
      </c>
      <c r="AF113" s="27" t="s">
        <v>276</v>
      </c>
      <c r="AG113">
        <v>2</v>
      </c>
      <c r="AH113" s="55">
        <v>49.8</v>
      </c>
    </row>
    <row r="114" spans="11:34" ht="15" customHeight="1" x14ac:dyDescent="0.25">
      <c r="AA114" s="95">
        <v>41374</v>
      </c>
      <c r="AB114" s="96">
        <v>4</v>
      </c>
      <c r="AC114" s="27" t="s">
        <v>334</v>
      </c>
      <c r="AD114" s="27" t="s">
        <v>346</v>
      </c>
      <c r="AE114" s="88" t="s">
        <v>218</v>
      </c>
      <c r="AF114" s="27" t="s">
        <v>276</v>
      </c>
      <c r="AG114">
        <v>2</v>
      </c>
      <c r="AH114" s="55">
        <v>29.97</v>
      </c>
    </row>
    <row r="115" spans="11:34" ht="15" customHeight="1" x14ac:dyDescent="0.25">
      <c r="AA115" s="95">
        <v>41374</v>
      </c>
      <c r="AB115" s="96">
        <v>4</v>
      </c>
      <c r="AC115" s="27" t="s">
        <v>335</v>
      </c>
      <c r="AD115" s="27" t="s">
        <v>346</v>
      </c>
      <c r="AE115" s="27" t="s">
        <v>353</v>
      </c>
      <c r="AF115" s="27" t="s">
        <v>275</v>
      </c>
      <c r="AG115">
        <v>2</v>
      </c>
      <c r="AH115" s="55">
        <v>82.53</v>
      </c>
    </row>
    <row r="116" spans="11:34" ht="15" customHeight="1" x14ac:dyDescent="0.25">
      <c r="AA116" s="95">
        <v>41374</v>
      </c>
      <c r="AB116" s="96">
        <v>4</v>
      </c>
      <c r="AC116" s="27" t="s">
        <v>335</v>
      </c>
      <c r="AD116" s="27" t="s">
        <v>344</v>
      </c>
      <c r="AE116" s="88" t="s">
        <v>353</v>
      </c>
      <c r="AF116" s="27" t="s">
        <v>276</v>
      </c>
      <c r="AG116">
        <v>4</v>
      </c>
      <c r="AH116" s="55">
        <v>142.76</v>
      </c>
    </row>
    <row r="117" spans="11:34" ht="15" customHeight="1" x14ac:dyDescent="0.25">
      <c r="AA117" s="95">
        <v>41374</v>
      </c>
      <c r="AB117" s="96">
        <v>4</v>
      </c>
      <c r="AC117" s="27" t="s">
        <v>336</v>
      </c>
      <c r="AD117" s="27" t="s">
        <v>343</v>
      </c>
      <c r="AE117" s="27" t="s">
        <v>218</v>
      </c>
      <c r="AF117" s="27" t="s">
        <v>275</v>
      </c>
      <c r="AG117">
        <v>2</v>
      </c>
      <c r="AH117" s="55">
        <v>72.58</v>
      </c>
    </row>
    <row r="118" spans="11:34" ht="15" customHeight="1" x14ac:dyDescent="0.25">
      <c r="AA118" s="95">
        <v>41374</v>
      </c>
      <c r="AB118" s="96">
        <v>4</v>
      </c>
      <c r="AC118" s="27" t="s">
        <v>336</v>
      </c>
      <c r="AD118" s="27" t="s">
        <v>346</v>
      </c>
      <c r="AE118" s="27" t="s">
        <v>352</v>
      </c>
      <c r="AF118" s="27" t="s">
        <v>275</v>
      </c>
      <c r="AG118">
        <v>2</v>
      </c>
      <c r="AH118" s="55">
        <v>55.39</v>
      </c>
    </row>
    <row r="119" spans="11:34" ht="15" customHeight="1" x14ac:dyDescent="0.25">
      <c r="AA119" s="95">
        <v>41375</v>
      </c>
      <c r="AB119" s="96">
        <v>5</v>
      </c>
      <c r="AC119" s="27" t="s">
        <v>335</v>
      </c>
      <c r="AD119" s="27" t="s">
        <v>22</v>
      </c>
      <c r="AE119" s="27" t="s">
        <v>352</v>
      </c>
      <c r="AF119" s="27" t="s">
        <v>276</v>
      </c>
      <c r="AG119">
        <v>4</v>
      </c>
      <c r="AH119" s="55">
        <v>206.39</v>
      </c>
    </row>
    <row r="120" spans="11:34" ht="15" customHeight="1" x14ac:dyDescent="0.25">
      <c r="AA120" s="95">
        <v>41376</v>
      </c>
      <c r="AB120" s="96">
        <v>6</v>
      </c>
      <c r="AC120" s="27" t="s">
        <v>334</v>
      </c>
      <c r="AD120" s="27" t="s">
        <v>346</v>
      </c>
      <c r="AE120" s="27" t="s">
        <v>353</v>
      </c>
      <c r="AF120" s="27" t="s">
        <v>276</v>
      </c>
      <c r="AG120">
        <v>4</v>
      </c>
      <c r="AH120" s="55">
        <v>245.67</v>
      </c>
    </row>
    <row r="121" spans="11:34" ht="15" customHeight="1" x14ac:dyDescent="0.25">
      <c r="AA121" s="95">
        <v>41376</v>
      </c>
      <c r="AB121" s="96">
        <v>6</v>
      </c>
      <c r="AC121" s="27" t="s">
        <v>334</v>
      </c>
      <c r="AD121" s="27" t="s">
        <v>343</v>
      </c>
      <c r="AE121" s="27" t="s">
        <v>353</v>
      </c>
      <c r="AF121" s="27" t="s">
        <v>276</v>
      </c>
      <c r="AG121">
        <v>5</v>
      </c>
      <c r="AH121" s="55">
        <v>265.69</v>
      </c>
    </row>
    <row r="122" spans="11:34" ht="15" customHeight="1" x14ac:dyDescent="0.25">
      <c r="AA122" s="95">
        <v>41376</v>
      </c>
      <c r="AB122" s="96">
        <v>6</v>
      </c>
      <c r="AC122" s="27" t="s">
        <v>335</v>
      </c>
      <c r="AD122" s="27" t="s">
        <v>344</v>
      </c>
      <c r="AE122" s="27" t="s">
        <v>353</v>
      </c>
      <c r="AF122" s="27" t="s">
        <v>276</v>
      </c>
      <c r="AG122">
        <v>3</v>
      </c>
      <c r="AH122" s="55">
        <v>124.46</v>
      </c>
    </row>
    <row r="123" spans="11:34" ht="15" customHeight="1" x14ac:dyDescent="0.25">
      <c r="AA123" s="95">
        <v>41376</v>
      </c>
      <c r="AB123" s="96">
        <v>6</v>
      </c>
      <c r="AC123" s="27" t="s">
        <v>335</v>
      </c>
      <c r="AD123" s="27" t="s">
        <v>343</v>
      </c>
      <c r="AE123" s="27" t="s">
        <v>353</v>
      </c>
      <c r="AF123" s="27" t="s">
        <v>276</v>
      </c>
      <c r="AG123">
        <v>6</v>
      </c>
      <c r="AH123" s="55">
        <v>206.26</v>
      </c>
    </row>
    <row r="124" spans="11:34" ht="15" customHeight="1" x14ac:dyDescent="0.25">
      <c r="AA124" s="95">
        <v>41377</v>
      </c>
      <c r="AB124" s="96">
        <v>7</v>
      </c>
      <c r="AC124" s="27" t="s">
        <v>335</v>
      </c>
      <c r="AD124" s="27" t="s">
        <v>344</v>
      </c>
      <c r="AE124" s="88" t="s">
        <v>353</v>
      </c>
      <c r="AF124" s="27" t="s">
        <v>276</v>
      </c>
      <c r="AG124">
        <v>7</v>
      </c>
      <c r="AH124" s="55">
        <v>306.23</v>
      </c>
    </row>
    <row r="125" spans="11:34" ht="15" customHeight="1" x14ac:dyDescent="0.25">
      <c r="AA125" s="95">
        <v>41378</v>
      </c>
      <c r="AB125" s="96">
        <v>1</v>
      </c>
      <c r="AC125" s="27" t="s">
        <v>334</v>
      </c>
      <c r="AD125" s="27" t="s">
        <v>344</v>
      </c>
      <c r="AE125" s="88" t="s">
        <v>218</v>
      </c>
      <c r="AF125" s="27" t="s">
        <v>276</v>
      </c>
      <c r="AG125">
        <v>1</v>
      </c>
      <c r="AH125" s="55">
        <v>48.12</v>
      </c>
    </row>
    <row r="126" spans="11:34" ht="15" customHeight="1" x14ac:dyDescent="0.25">
      <c r="AA126" s="95">
        <v>41378</v>
      </c>
      <c r="AB126" s="96">
        <v>1</v>
      </c>
      <c r="AC126" s="27" t="s">
        <v>335</v>
      </c>
      <c r="AD126" s="27" t="s">
        <v>346</v>
      </c>
      <c r="AE126" s="27" t="s">
        <v>353</v>
      </c>
      <c r="AF126" s="27" t="s">
        <v>275</v>
      </c>
      <c r="AG126">
        <v>4</v>
      </c>
      <c r="AH126" s="55">
        <v>113.95</v>
      </c>
    </row>
    <row r="127" spans="11:34" ht="15" customHeight="1" x14ac:dyDescent="0.25">
      <c r="K127" s="32" t="s">
        <v>749</v>
      </c>
      <c r="AA127" s="95">
        <v>41378</v>
      </c>
      <c r="AB127" s="96">
        <v>1</v>
      </c>
      <c r="AC127" s="27" t="s">
        <v>335</v>
      </c>
      <c r="AD127" s="27" t="s">
        <v>22</v>
      </c>
      <c r="AE127" s="27" t="s">
        <v>352</v>
      </c>
      <c r="AF127" s="27" t="s">
        <v>276</v>
      </c>
      <c r="AG127">
        <v>6</v>
      </c>
      <c r="AH127" s="55">
        <v>261.44</v>
      </c>
    </row>
    <row r="128" spans="11:34" ht="15" customHeight="1" x14ac:dyDescent="0.25">
      <c r="AA128" s="95">
        <v>41379</v>
      </c>
      <c r="AB128" s="96">
        <v>2</v>
      </c>
      <c r="AC128" s="27" t="s">
        <v>334</v>
      </c>
      <c r="AD128" s="27" t="s">
        <v>344</v>
      </c>
      <c r="AE128" s="27" t="s">
        <v>218</v>
      </c>
      <c r="AF128" s="27" t="s">
        <v>275</v>
      </c>
      <c r="AG128">
        <v>2</v>
      </c>
      <c r="AH128" s="55">
        <v>59.9</v>
      </c>
    </row>
    <row r="129" spans="11:34" ht="15" customHeight="1" x14ac:dyDescent="0.25">
      <c r="AA129" s="95">
        <v>41379</v>
      </c>
      <c r="AB129" s="96">
        <v>2</v>
      </c>
      <c r="AC129" s="27" t="s">
        <v>334</v>
      </c>
      <c r="AD129" s="27" t="s">
        <v>346</v>
      </c>
      <c r="AE129" s="27" t="s">
        <v>352</v>
      </c>
      <c r="AF129" s="27" t="s">
        <v>276</v>
      </c>
      <c r="AG129">
        <v>2</v>
      </c>
      <c r="AH129" s="55">
        <v>49.73</v>
      </c>
    </row>
    <row r="130" spans="11:34" ht="15" customHeight="1" x14ac:dyDescent="0.25">
      <c r="AA130" s="95">
        <v>41379</v>
      </c>
      <c r="AB130" s="96">
        <v>2</v>
      </c>
      <c r="AC130" s="27" t="s">
        <v>334</v>
      </c>
      <c r="AD130" s="27" t="s">
        <v>346</v>
      </c>
      <c r="AE130" s="27" t="s">
        <v>352</v>
      </c>
      <c r="AF130" s="27" t="s">
        <v>276</v>
      </c>
      <c r="AG130">
        <v>3</v>
      </c>
      <c r="AH130" s="55">
        <v>65.06</v>
      </c>
    </row>
    <row r="131" spans="11:34" ht="15" customHeight="1" x14ac:dyDescent="0.25">
      <c r="AA131" s="95">
        <v>41379</v>
      </c>
      <c r="AB131" s="96">
        <v>2</v>
      </c>
      <c r="AC131" s="27" t="s">
        <v>335</v>
      </c>
      <c r="AD131" s="27" t="s">
        <v>22</v>
      </c>
      <c r="AE131" s="27" t="s">
        <v>352</v>
      </c>
      <c r="AF131" s="27" t="s">
        <v>275</v>
      </c>
      <c r="AG131">
        <v>4</v>
      </c>
      <c r="AH131" s="55">
        <v>97.71</v>
      </c>
    </row>
    <row r="132" spans="11:34" ht="15" customHeight="1" x14ac:dyDescent="0.25">
      <c r="AA132" s="95">
        <v>41379</v>
      </c>
      <c r="AB132" s="96">
        <v>2</v>
      </c>
      <c r="AC132" s="27" t="s">
        <v>335</v>
      </c>
      <c r="AD132" s="27" t="s">
        <v>343</v>
      </c>
      <c r="AE132" s="27" t="s">
        <v>218</v>
      </c>
      <c r="AF132" s="27" t="s">
        <v>276</v>
      </c>
      <c r="AG132">
        <v>1</v>
      </c>
      <c r="AH132" s="55">
        <v>49.84</v>
      </c>
    </row>
    <row r="133" spans="11:34" ht="15" customHeight="1" x14ac:dyDescent="0.25">
      <c r="AA133" s="95">
        <v>41379</v>
      </c>
      <c r="AB133" s="96">
        <v>2</v>
      </c>
      <c r="AC133" s="27" t="s">
        <v>336</v>
      </c>
      <c r="AD133" s="27" t="s">
        <v>346</v>
      </c>
      <c r="AE133" s="27" t="s">
        <v>218</v>
      </c>
      <c r="AF133" s="27" t="s">
        <v>276</v>
      </c>
      <c r="AG133">
        <v>6</v>
      </c>
      <c r="AH133" s="55">
        <v>233.94</v>
      </c>
    </row>
    <row r="134" spans="11:34" ht="15" customHeight="1" x14ac:dyDescent="0.25">
      <c r="K134" s="32" t="s">
        <v>748</v>
      </c>
      <c r="AA134" s="95">
        <v>41379</v>
      </c>
      <c r="AB134" s="96">
        <v>2</v>
      </c>
      <c r="AC134" s="27" t="s">
        <v>336</v>
      </c>
      <c r="AD134" s="27" t="s">
        <v>22</v>
      </c>
      <c r="AE134" s="88" t="s">
        <v>353</v>
      </c>
      <c r="AF134" s="27" t="s">
        <v>276</v>
      </c>
      <c r="AG134">
        <v>9</v>
      </c>
      <c r="AH134" s="55">
        <v>370.26</v>
      </c>
    </row>
    <row r="135" spans="11:34" ht="15" customHeight="1" x14ac:dyDescent="0.25">
      <c r="AA135" s="95">
        <v>41380</v>
      </c>
      <c r="AB135" s="96">
        <v>3</v>
      </c>
      <c r="AC135" s="27" t="s">
        <v>335</v>
      </c>
      <c r="AD135" s="27" t="s">
        <v>22</v>
      </c>
      <c r="AE135" s="88" t="s">
        <v>218</v>
      </c>
      <c r="AF135" s="27" t="s">
        <v>275</v>
      </c>
      <c r="AG135">
        <v>6</v>
      </c>
      <c r="AH135" s="55">
        <v>313.11</v>
      </c>
    </row>
    <row r="136" spans="11:34" ht="15" customHeight="1" x14ac:dyDescent="0.25">
      <c r="AA136" s="95">
        <v>41380</v>
      </c>
      <c r="AB136" s="96">
        <v>3</v>
      </c>
      <c r="AC136" s="27" t="s">
        <v>335</v>
      </c>
      <c r="AD136" s="27" t="s">
        <v>343</v>
      </c>
      <c r="AE136" s="27" t="s">
        <v>218</v>
      </c>
      <c r="AF136" s="27" t="s">
        <v>276</v>
      </c>
      <c r="AG136">
        <v>6</v>
      </c>
      <c r="AH136" s="55">
        <v>141.77000000000001</v>
      </c>
    </row>
    <row r="137" spans="11:34" ht="15" customHeight="1" x14ac:dyDescent="0.25">
      <c r="AA137" s="95">
        <v>41380</v>
      </c>
      <c r="AB137" s="96">
        <v>3</v>
      </c>
      <c r="AC137" s="27" t="s">
        <v>336</v>
      </c>
      <c r="AD137" s="27" t="s">
        <v>344</v>
      </c>
      <c r="AE137" s="27" t="s">
        <v>353</v>
      </c>
      <c r="AF137" s="27" t="s">
        <v>276</v>
      </c>
      <c r="AG137">
        <v>1</v>
      </c>
      <c r="AH137" s="55">
        <v>27.99</v>
      </c>
    </row>
    <row r="138" spans="11:34" ht="15" customHeight="1" x14ac:dyDescent="0.25">
      <c r="AA138" s="95">
        <v>41381</v>
      </c>
      <c r="AB138" s="96">
        <v>4</v>
      </c>
      <c r="AC138" s="27" t="s">
        <v>334</v>
      </c>
      <c r="AD138" s="27" t="s">
        <v>346</v>
      </c>
      <c r="AE138" s="27" t="s">
        <v>352</v>
      </c>
      <c r="AF138" s="27" t="s">
        <v>276</v>
      </c>
      <c r="AG138">
        <v>3</v>
      </c>
      <c r="AH138" s="55">
        <v>81.34</v>
      </c>
    </row>
    <row r="139" spans="11:34" ht="15" customHeight="1" x14ac:dyDescent="0.25">
      <c r="AA139" s="95">
        <v>41381</v>
      </c>
      <c r="AB139" s="96">
        <v>4</v>
      </c>
      <c r="AC139" s="27" t="s">
        <v>335</v>
      </c>
      <c r="AD139" s="27" t="s">
        <v>22</v>
      </c>
      <c r="AE139" s="27" t="s">
        <v>352</v>
      </c>
      <c r="AF139" s="27" t="s">
        <v>276</v>
      </c>
      <c r="AG139">
        <v>2</v>
      </c>
      <c r="AH139" s="55">
        <v>97.15</v>
      </c>
    </row>
    <row r="140" spans="11:34" ht="15" customHeight="1" x14ac:dyDescent="0.25">
      <c r="AA140" s="95">
        <v>41381</v>
      </c>
      <c r="AB140" s="96">
        <v>4</v>
      </c>
      <c r="AC140" s="27" t="s">
        <v>336</v>
      </c>
      <c r="AD140" s="27" t="s">
        <v>22</v>
      </c>
      <c r="AE140" s="27" t="s">
        <v>218</v>
      </c>
      <c r="AF140" s="27" t="s">
        <v>275</v>
      </c>
      <c r="AG140">
        <v>7</v>
      </c>
      <c r="AH140" s="55">
        <v>352.49</v>
      </c>
    </row>
    <row r="141" spans="11:34" ht="15" customHeight="1" x14ac:dyDescent="0.25">
      <c r="K141" s="32" t="s">
        <v>747</v>
      </c>
      <c r="AA141" s="95">
        <v>41382</v>
      </c>
      <c r="AB141" s="96">
        <v>5</v>
      </c>
      <c r="AC141" s="27" t="s">
        <v>334</v>
      </c>
      <c r="AD141" s="27" t="s">
        <v>344</v>
      </c>
      <c r="AE141" s="27" t="s">
        <v>352</v>
      </c>
      <c r="AF141" s="27" t="s">
        <v>276</v>
      </c>
      <c r="AG141">
        <v>3</v>
      </c>
      <c r="AH141" s="55">
        <v>88.75</v>
      </c>
    </row>
    <row r="142" spans="11:34" ht="15" customHeight="1" x14ac:dyDescent="0.25">
      <c r="AA142" s="95">
        <v>41382</v>
      </c>
      <c r="AB142" s="96">
        <v>5</v>
      </c>
      <c r="AC142" s="27" t="s">
        <v>335</v>
      </c>
      <c r="AD142" s="27" t="s">
        <v>343</v>
      </c>
      <c r="AE142" s="27" t="s">
        <v>352</v>
      </c>
      <c r="AF142" s="27" t="s">
        <v>276</v>
      </c>
      <c r="AG142">
        <v>4</v>
      </c>
      <c r="AH142" s="55">
        <v>107.95</v>
      </c>
    </row>
    <row r="143" spans="11:34" ht="15" customHeight="1" x14ac:dyDescent="0.25">
      <c r="AA143" s="95">
        <v>41382</v>
      </c>
      <c r="AB143" s="96">
        <v>5</v>
      </c>
      <c r="AC143" s="27" t="s">
        <v>336</v>
      </c>
      <c r="AD143" s="27" t="s">
        <v>343</v>
      </c>
      <c r="AE143" s="27" t="s">
        <v>353</v>
      </c>
      <c r="AF143" s="27" t="s">
        <v>275</v>
      </c>
      <c r="AG143">
        <v>5</v>
      </c>
      <c r="AH143" s="55">
        <v>186.22</v>
      </c>
    </row>
    <row r="144" spans="11:34" ht="15" customHeight="1" x14ac:dyDescent="0.25">
      <c r="AA144" s="95">
        <v>41383</v>
      </c>
      <c r="AB144" s="96">
        <v>6</v>
      </c>
      <c r="AC144" s="27" t="s">
        <v>334</v>
      </c>
      <c r="AD144" s="27" t="s">
        <v>346</v>
      </c>
      <c r="AE144" s="27" t="s">
        <v>353</v>
      </c>
      <c r="AF144" s="27" t="s">
        <v>276</v>
      </c>
      <c r="AG144">
        <v>4</v>
      </c>
      <c r="AH144" s="55">
        <v>159.22999999999999</v>
      </c>
    </row>
    <row r="145" spans="11:34" ht="15" customHeight="1" x14ac:dyDescent="0.25">
      <c r="AA145" s="95">
        <v>41383</v>
      </c>
      <c r="AB145" s="96">
        <v>6</v>
      </c>
      <c r="AC145" s="27" t="s">
        <v>335</v>
      </c>
      <c r="AD145" s="27" t="s">
        <v>346</v>
      </c>
      <c r="AE145" s="27" t="s">
        <v>353</v>
      </c>
      <c r="AF145" s="27" t="s">
        <v>276</v>
      </c>
      <c r="AG145">
        <v>2</v>
      </c>
      <c r="AH145" s="55">
        <v>82.43</v>
      </c>
    </row>
    <row r="146" spans="11:34" ht="15" customHeight="1" x14ac:dyDescent="0.25">
      <c r="AA146" s="95">
        <v>41383</v>
      </c>
      <c r="AB146" s="96">
        <v>6</v>
      </c>
      <c r="AC146" s="27" t="s">
        <v>336</v>
      </c>
      <c r="AD146" s="27" t="s">
        <v>343</v>
      </c>
      <c r="AE146" s="27" t="s">
        <v>353</v>
      </c>
      <c r="AF146" s="27" t="s">
        <v>275</v>
      </c>
      <c r="AG146">
        <v>4</v>
      </c>
      <c r="AH146" s="55">
        <v>99.42</v>
      </c>
    </row>
    <row r="147" spans="11:34" ht="15" customHeight="1" x14ac:dyDescent="0.25">
      <c r="AA147" s="95">
        <v>41384</v>
      </c>
      <c r="AB147" s="96">
        <v>7</v>
      </c>
      <c r="AC147" s="27" t="s">
        <v>335</v>
      </c>
      <c r="AD147" s="27" t="s">
        <v>343</v>
      </c>
      <c r="AE147" s="88" t="s">
        <v>218</v>
      </c>
      <c r="AF147" s="27" t="s">
        <v>275</v>
      </c>
      <c r="AG147">
        <v>3</v>
      </c>
      <c r="AH147" s="55">
        <v>79.319999999999993</v>
      </c>
    </row>
    <row r="148" spans="11:34" ht="15" customHeight="1" x14ac:dyDescent="0.25">
      <c r="AA148" s="95">
        <v>41384</v>
      </c>
      <c r="AB148" s="96">
        <v>7</v>
      </c>
      <c r="AC148" s="27" t="s">
        <v>336</v>
      </c>
      <c r="AD148" s="27" t="s">
        <v>344</v>
      </c>
      <c r="AE148" s="27" t="s">
        <v>352</v>
      </c>
      <c r="AF148" s="27" t="s">
        <v>275</v>
      </c>
      <c r="AG148">
        <v>3</v>
      </c>
      <c r="AH148" s="55">
        <v>160.01</v>
      </c>
    </row>
    <row r="149" spans="11:34" ht="15" customHeight="1" x14ac:dyDescent="0.25">
      <c r="AA149" s="95">
        <v>41384</v>
      </c>
      <c r="AB149" s="96">
        <v>7</v>
      </c>
      <c r="AC149" s="27" t="s">
        <v>336</v>
      </c>
      <c r="AD149" s="27" t="s">
        <v>22</v>
      </c>
      <c r="AE149" s="27" t="s">
        <v>352</v>
      </c>
      <c r="AF149" s="27" t="s">
        <v>275</v>
      </c>
      <c r="AG149">
        <v>2</v>
      </c>
      <c r="AH149" s="55">
        <v>51.99</v>
      </c>
    </row>
    <row r="150" spans="11:34" ht="15" customHeight="1" x14ac:dyDescent="0.25">
      <c r="AA150" s="95">
        <v>41385</v>
      </c>
      <c r="AB150" s="96">
        <v>1</v>
      </c>
      <c r="AC150" s="27" t="s">
        <v>334</v>
      </c>
      <c r="AD150" s="27" t="s">
        <v>22</v>
      </c>
      <c r="AE150" s="27" t="s">
        <v>352</v>
      </c>
      <c r="AF150" s="27" t="s">
        <v>276</v>
      </c>
      <c r="AG150">
        <v>8</v>
      </c>
      <c r="AH150" s="55">
        <v>267.67</v>
      </c>
    </row>
    <row r="151" spans="11:34" ht="15" customHeight="1" x14ac:dyDescent="0.25">
      <c r="AA151" s="95">
        <v>41385</v>
      </c>
      <c r="AB151" s="96">
        <v>1</v>
      </c>
      <c r="AC151" s="27" t="s">
        <v>335</v>
      </c>
      <c r="AD151" s="27" t="s">
        <v>343</v>
      </c>
      <c r="AE151" s="88" t="s">
        <v>353</v>
      </c>
      <c r="AF151" s="27" t="s">
        <v>276</v>
      </c>
      <c r="AG151">
        <v>9</v>
      </c>
      <c r="AH151" s="55">
        <v>429.22</v>
      </c>
    </row>
    <row r="152" spans="11:34" ht="15" customHeight="1" x14ac:dyDescent="0.25">
      <c r="AA152" s="95">
        <v>41385</v>
      </c>
      <c r="AB152" s="96">
        <v>1</v>
      </c>
      <c r="AC152" s="27" t="s">
        <v>335</v>
      </c>
      <c r="AD152" s="27" t="s">
        <v>343</v>
      </c>
      <c r="AE152" s="27" t="s">
        <v>218</v>
      </c>
      <c r="AF152" s="27" t="s">
        <v>276</v>
      </c>
      <c r="AG152">
        <v>1</v>
      </c>
      <c r="AH152" s="55">
        <v>46.2</v>
      </c>
    </row>
    <row r="153" spans="11:34" ht="15" customHeight="1" x14ac:dyDescent="0.25">
      <c r="AA153" s="95">
        <v>41385</v>
      </c>
      <c r="AB153" s="96">
        <v>1</v>
      </c>
      <c r="AC153" s="27" t="s">
        <v>335</v>
      </c>
      <c r="AD153" s="27" t="s">
        <v>343</v>
      </c>
      <c r="AE153" s="27" t="s">
        <v>352</v>
      </c>
      <c r="AF153" s="27" t="s">
        <v>276</v>
      </c>
      <c r="AG153">
        <v>5</v>
      </c>
      <c r="AH153" s="55">
        <v>240.02</v>
      </c>
    </row>
    <row r="154" spans="11:34" ht="15" customHeight="1" x14ac:dyDescent="0.25">
      <c r="AA154" s="95">
        <v>41386</v>
      </c>
      <c r="AB154" s="96">
        <v>2</v>
      </c>
      <c r="AC154" s="27" t="s">
        <v>334</v>
      </c>
      <c r="AD154" s="27" t="s">
        <v>344</v>
      </c>
      <c r="AE154" s="88" t="s">
        <v>218</v>
      </c>
      <c r="AF154" s="27" t="s">
        <v>275</v>
      </c>
      <c r="AG154">
        <v>4</v>
      </c>
      <c r="AH154" s="55">
        <v>157.13999999999999</v>
      </c>
    </row>
    <row r="155" spans="11:34" ht="15" customHeight="1" x14ac:dyDescent="0.25">
      <c r="AA155" s="95">
        <v>41386</v>
      </c>
      <c r="AB155" s="96">
        <v>2</v>
      </c>
      <c r="AC155" s="27" t="s">
        <v>335</v>
      </c>
      <c r="AD155" s="27" t="s">
        <v>346</v>
      </c>
      <c r="AE155" s="27" t="s">
        <v>353</v>
      </c>
      <c r="AF155" s="27" t="s">
        <v>276</v>
      </c>
      <c r="AG155">
        <v>5</v>
      </c>
      <c r="AH155" s="55">
        <v>140.4</v>
      </c>
    </row>
    <row r="156" spans="11:34" ht="15" customHeight="1" x14ac:dyDescent="0.25">
      <c r="AA156" s="95">
        <v>41386</v>
      </c>
      <c r="AB156" s="96">
        <v>2</v>
      </c>
      <c r="AC156" s="27" t="s">
        <v>336</v>
      </c>
      <c r="AD156" s="27" t="s">
        <v>343</v>
      </c>
      <c r="AE156" s="88" t="s">
        <v>353</v>
      </c>
      <c r="AF156" s="27" t="s">
        <v>275</v>
      </c>
      <c r="AG156">
        <v>5</v>
      </c>
      <c r="AH156" s="55">
        <v>204.93</v>
      </c>
    </row>
    <row r="157" spans="11:34" ht="15" customHeight="1" x14ac:dyDescent="0.25">
      <c r="K157" s="32" t="s">
        <v>746</v>
      </c>
      <c r="AA157" s="95">
        <v>41387</v>
      </c>
      <c r="AB157" s="96">
        <v>3</v>
      </c>
      <c r="AC157" s="27" t="s">
        <v>334</v>
      </c>
      <c r="AD157" s="27" t="s">
        <v>344</v>
      </c>
      <c r="AE157" s="27" t="s">
        <v>352</v>
      </c>
      <c r="AF157" s="27" t="s">
        <v>276</v>
      </c>
      <c r="AG157">
        <v>2</v>
      </c>
      <c r="AH157" s="55">
        <v>88.18</v>
      </c>
    </row>
    <row r="158" spans="11:34" ht="15" customHeight="1" x14ac:dyDescent="0.25">
      <c r="AA158" s="95">
        <v>41387</v>
      </c>
      <c r="AB158" s="96">
        <v>3</v>
      </c>
      <c r="AC158" s="27" t="s">
        <v>335</v>
      </c>
      <c r="AD158" s="27" t="s">
        <v>344</v>
      </c>
      <c r="AE158" s="27" t="s">
        <v>218</v>
      </c>
      <c r="AF158" s="27" t="s">
        <v>276</v>
      </c>
      <c r="AG158">
        <v>3</v>
      </c>
      <c r="AH158" s="55">
        <v>95.47</v>
      </c>
    </row>
    <row r="159" spans="11:34" ht="15" customHeight="1" x14ac:dyDescent="0.25">
      <c r="AA159" s="95">
        <v>41388</v>
      </c>
      <c r="AB159" s="96">
        <v>4</v>
      </c>
      <c r="AC159" s="27" t="s">
        <v>334</v>
      </c>
      <c r="AD159" s="27" t="s">
        <v>344</v>
      </c>
      <c r="AE159" s="88" t="s">
        <v>353</v>
      </c>
      <c r="AF159" s="27" t="s">
        <v>276</v>
      </c>
      <c r="AG159">
        <v>5</v>
      </c>
      <c r="AH159" s="55">
        <v>224.73</v>
      </c>
    </row>
    <row r="160" spans="11:34" ht="15" customHeight="1" x14ac:dyDescent="0.25">
      <c r="AA160" s="95">
        <v>41388</v>
      </c>
      <c r="AB160" s="96">
        <v>4</v>
      </c>
      <c r="AC160" s="27" t="s">
        <v>334</v>
      </c>
      <c r="AD160" s="27" t="s">
        <v>22</v>
      </c>
      <c r="AE160" s="88" t="s">
        <v>353</v>
      </c>
      <c r="AF160" s="27" t="s">
        <v>276</v>
      </c>
      <c r="AG160">
        <v>8</v>
      </c>
      <c r="AH160" s="55">
        <v>344.73</v>
      </c>
    </row>
    <row r="161" spans="27:34" ht="15" customHeight="1" x14ac:dyDescent="0.25">
      <c r="AA161" s="95">
        <v>41388</v>
      </c>
      <c r="AB161" s="96">
        <v>4</v>
      </c>
      <c r="AC161" s="27" t="s">
        <v>335</v>
      </c>
      <c r="AD161" s="27" t="s">
        <v>343</v>
      </c>
      <c r="AE161" s="27" t="s">
        <v>352</v>
      </c>
      <c r="AF161" s="27" t="s">
        <v>276</v>
      </c>
      <c r="AG161">
        <v>4</v>
      </c>
      <c r="AH161" s="55">
        <v>185.32</v>
      </c>
    </row>
    <row r="162" spans="27:34" ht="15" customHeight="1" x14ac:dyDescent="0.25">
      <c r="AA162" s="95">
        <v>41388</v>
      </c>
      <c r="AB162" s="96">
        <v>4</v>
      </c>
      <c r="AC162" s="27" t="s">
        <v>335</v>
      </c>
      <c r="AD162" s="27" t="s">
        <v>344</v>
      </c>
      <c r="AE162" s="88" t="s">
        <v>352</v>
      </c>
      <c r="AF162" s="27" t="s">
        <v>276</v>
      </c>
      <c r="AG162">
        <v>6</v>
      </c>
      <c r="AH162" s="55">
        <v>297.31</v>
      </c>
    </row>
    <row r="163" spans="27:34" ht="15" customHeight="1" x14ac:dyDescent="0.25">
      <c r="AA163" s="95">
        <v>41388</v>
      </c>
      <c r="AB163" s="96">
        <v>4</v>
      </c>
      <c r="AC163" s="27" t="s">
        <v>336</v>
      </c>
      <c r="AD163" s="27" t="s">
        <v>344</v>
      </c>
      <c r="AE163" s="27" t="s">
        <v>218</v>
      </c>
      <c r="AF163" s="27" t="s">
        <v>275</v>
      </c>
      <c r="AG163">
        <v>4</v>
      </c>
      <c r="AH163" s="55">
        <v>223.32</v>
      </c>
    </row>
    <row r="164" spans="27:34" ht="15" customHeight="1" x14ac:dyDescent="0.25">
      <c r="AA164" s="95">
        <v>41388</v>
      </c>
      <c r="AB164" s="96">
        <v>4</v>
      </c>
      <c r="AC164" s="27" t="s">
        <v>336</v>
      </c>
      <c r="AD164" s="27" t="s">
        <v>344</v>
      </c>
      <c r="AE164" s="88" t="s">
        <v>352</v>
      </c>
      <c r="AF164" s="27" t="s">
        <v>276</v>
      </c>
      <c r="AG164">
        <v>3</v>
      </c>
      <c r="AH164" s="55">
        <v>164.4</v>
      </c>
    </row>
    <row r="165" spans="27:34" ht="15" customHeight="1" x14ac:dyDescent="0.25">
      <c r="AA165" s="95">
        <v>41389</v>
      </c>
      <c r="AB165" s="96">
        <v>5</v>
      </c>
      <c r="AC165" s="27" t="s">
        <v>334</v>
      </c>
      <c r="AD165" s="27" t="s">
        <v>22</v>
      </c>
      <c r="AE165" s="88" t="s">
        <v>353</v>
      </c>
      <c r="AF165" s="27" t="s">
        <v>276</v>
      </c>
      <c r="AG165">
        <v>2</v>
      </c>
      <c r="AH165" s="55">
        <v>123.57</v>
      </c>
    </row>
    <row r="166" spans="27:34" ht="15" customHeight="1" x14ac:dyDescent="0.25">
      <c r="AA166" s="95">
        <v>41389</v>
      </c>
      <c r="AB166" s="96">
        <v>5</v>
      </c>
      <c r="AC166" s="27" t="s">
        <v>336</v>
      </c>
      <c r="AD166" s="27" t="s">
        <v>343</v>
      </c>
      <c r="AE166" s="88" t="s">
        <v>353</v>
      </c>
      <c r="AF166" s="27" t="s">
        <v>275</v>
      </c>
      <c r="AG166">
        <v>5</v>
      </c>
      <c r="AH166" s="55">
        <v>236.97</v>
      </c>
    </row>
    <row r="167" spans="27:34" ht="15" customHeight="1" x14ac:dyDescent="0.25">
      <c r="AA167" s="95">
        <v>41390</v>
      </c>
      <c r="AB167" s="96">
        <v>6</v>
      </c>
      <c r="AC167" s="27" t="s">
        <v>334</v>
      </c>
      <c r="AD167" s="27" t="s">
        <v>22</v>
      </c>
      <c r="AE167" s="27" t="s">
        <v>352</v>
      </c>
      <c r="AF167" s="27" t="s">
        <v>276</v>
      </c>
      <c r="AG167">
        <v>2</v>
      </c>
      <c r="AH167" s="55">
        <v>82.75</v>
      </c>
    </row>
    <row r="168" spans="27:34" ht="15" customHeight="1" x14ac:dyDescent="0.25">
      <c r="AA168" s="95">
        <v>41390</v>
      </c>
      <c r="AB168" s="96">
        <v>6</v>
      </c>
      <c r="AC168" s="27" t="s">
        <v>334</v>
      </c>
      <c r="AD168" s="27" t="s">
        <v>344</v>
      </c>
      <c r="AE168" s="27" t="s">
        <v>218</v>
      </c>
      <c r="AF168" s="27" t="s">
        <v>275</v>
      </c>
      <c r="AG168">
        <v>6</v>
      </c>
      <c r="AH168" s="55">
        <v>307.75</v>
      </c>
    </row>
    <row r="169" spans="27:34" ht="15" customHeight="1" x14ac:dyDescent="0.25">
      <c r="AA169" s="95">
        <v>41390</v>
      </c>
      <c r="AB169" s="96">
        <v>6</v>
      </c>
      <c r="AC169" s="27" t="s">
        <v>335</v>
      </c>
      <c r="AD169" s="27" t="s">
        <v>346</v>
      </c>
      <c r="AE169" s="27" t="s">
        <v>218</v>
      </c>
      <c r="AF169" s="27" t="s">
        <v>276</v>
      </c>
      <c r="AG169">
        <v>4</v>
      </c>
      <c r="AH169" s="55">
        <v>200.73</v>
      </c>
    </row>
    <row r="170" spans="27:34" ht="15" customHeight="1" x14ac:dyDescent="0.25">
      <c r="AA170" s="95">
        <v>41391</v>
      </c>
      <c r="AB170" s="96">
        <v>7</v>
      </c>
      <c r="AC170" s="27" t="s">
        <v>334</v>
      </c>
      <c r="AD170" s="27" t="s">
        <v>346</v>
      </c>
      <c r="AE170" s="88" t="s">
        <v>352</v>
      </c>
      <c r="AF170" s="27" t="s">
        <v>276</v>
      </c>
      <c r="AG170">
        <v>4</v>
      </c>
      <c r="AH170" s="55">
        <v>242.06</v>
      </c>
    </row>
    <row r="171" spans="27:34" ht="15" customHeight="1" x14ac:dyDescent="0.25">
      <c r="AA171" s="95">
        <v>41391</v>
      </c>
      <c r="AB171" s="96">
        <v>7</v>
      </c>
      <c r="AC171" s="27" t="s">
        <v>336</v>
      </c>
      <c r="AD171" s="27" t="s">
        <v>344</v>
      </c>
      <c r="AE171" s="88" t="s">
        <v>352</v>
      </c>
      <c r="AF171" s="27" t="s">
        <v>275</v>
      </c>
      <c r="AG171">
        <v>4</v>
      </c>
      <c r="AH171" s="55">
        <v>215.09</v>
      </c>
    </row>
    <row r="172" spans="27:34" ht="15" customHeight="1" x14ac:dyDescent="0.25">
      <c r="AA172" s="95">
        <v>41391</v>
      </c>
      <c r="AB172" s="96">
        <v>7</v>
      </c>
      <c r="AC172" s="27" t="s">
        <v>336</v>
      </c>
      <c r="AD172" s="27" t="s">
        <v>343</v>
      </c>
      <c r="AE172" s="27" t="s">
        <v>353</v>
      </c>
      <c r="AF172" s="27" t="s">
        <v>275</v>
      </c>
      <c r="AG172">
        <v>3</v>
      </c>
      <c r="AH172" s="55">
        <v>162.9</v>
      </c>
    </row>
    <row r="173" spans="27:34" ht="15" customHeight="1" x14ac:dyDescent="0.25">
      <c r="AA173" s="95">
        <v>41392</v>
      </c>
      <c r="AB173" s="96">
        <v>1</v>
      </c>
      <c r="AC173" s="27" t="s">
        <v>335</v>
      </c>
      <c r="AD173" s="27" t="s">
        <v>22</v>
      </c>
      <c r="AE173" s="27" t="s">
        <v>353</v>
      </c>
      <c r="AF173" s="27" t="s">
        <v>276</v>
      </c>
      <c r="AG173">
        <v>5</v>
      </c>
      <c r="AH173" s="55">
        <v>214.31</v>
      </c>
    </row>
    <row r="174" spans="27:34" ht="15" customHeight="1" x14ac:dyDescent="0.25">
      <c r="AA174" s="95">
        <v>41392</v>
      </c>
      <c r="AB174" s="96">
        <v>1</v>
      </c>
      <c r="AC174" s="27" t="s">
        <v>335</v>
      </c>
      <c r="AD174" s="27" t="s">
        <v>344</v>
      </c>
      <c r="AE174" s="27" t="s">
        <v>353</v>
      </c>
      <c r="AF174" s="27" t="s">
        <v>276</v>
      </c>
      <c r="AG174">
        <v>1</v>
      </c>
      <c r="AH174" s="55">
        <v>42.07</v>
      </c>
    </row>
    <row r="175" spans="27:34" ht="15" customHeight="1" x14ac:dyDescent="0.25">
      <c r="AA175" s="95"/>
      <c r="AB175" s="96"/>
      <c r="AC175" s="27"/>
      <c r="AD175" s="27"/>
      <c r="AE175" s="27"/>
      <c r="AF175" s="27"/>
      <c r="AH175" s="55"/>
    </row>
    <row r="176" spans="27:34" ht="15" customHeight="1" x14ac:dyDescent="0.25">
      <c r="AA176" s="95"/>
      <c r="AB176" s="96"/>
      <c r="AC176" s="27"/>
      <c r="AD176" s="27"/>
      <c r="AE176" s="27"/>
      <c r="AF176" s="27"/>
      <c r="AH176" s="55"/>
    </row>
    <row r="177" spans="11:34" ht="15" customHeight="1" x14ac:dyDescent="0.25">
      <c r="AA177" s="95"/>
      <c r="AB177" s="96"/>
      <c r="AC177" s="27"/>
      <c r="AD177" s="27"/>
      <c r="AE177" s="27"/>
      <c r="AF177" s="27"/>
      <c r="AH177" s="55"/>
    </row>
    <row r="178" spans="11:34" ht="15" customHeight="1" x14ac:dyDescent="0.25">
      <c r="AA178" s="95">
        <v>41393</v>
      </c>
      <c r="AB178" s="96">
        <v>2</v>
      </c>
      <c r="AC178" s="27" t="s">
        <v>334</v>
      </c>
      <c r="AD178" s="27" t="s">
        <v>346</v>
      </c>
      <c r="AE178" s="88" t="s">
        <v>353</v>
      </c>
      <c r="AF178" s="27" t="s">
        <v>275</v>
      </c>
      <c r="AG178">
        <v>3</v>
      </c>
      <c r="AH178" s="55">
        <v>138.32</v>
      </c>
    </row>
    <row r="179" spans="11:34" ht="15" customHeight="1" x14ac:dyDescent="0.25">
      <c r="AA179" s="95">
        <v>41393</v>
      </c>
      <c r="AB179" s="96">
        <v>2</v>
      </c>
      <c r="AC179" s="27" t="s">
        <v>335</v>
      </c>
      <c r="AD179" s="27" t="s">
        <v>22</v>
      </c>
      <c r="AE179" s="27" t="s">
        <v>353</v>
      </c>
      <c r="AF179" s="27" t="s">
        <v>275</v>
      </c>
      <c r="AG179">
        <v>2</v>
      </c>
      <c r="AH179" s="55">
        <v>61.71</v>
      </c>
    </row>
    <row r="180" spans="11:34" ht="15" customHeight="1" x14ac:dyDescent="0.25">
      <c r="AA180" s="95">
        <v>41393</v>
      </c>
      <c r="AB180" s="96">
        <v>2</v>
      </c>
      <c r="AC180" s="27" t="s">
        <v>336</v>
      </c>
      <c r="AD180" s="27" t="s">
        <v>344</v>
      </c>
      <c r="AE180" s="88" t="s">
        <v>352</v>
      </c>
      <c r="AF180" s="27" t="s">
        <v>275</v>
      </c>
      <c r="AG180">
        <v>3</v>
      </c>
      <c r="AH180" s="55">
        <v>120.11</v>
      </c>
    </row>
    <row r="181" spans="11:34" ht="15" customHeight="1" x14ac:dyDescent="0.25">
      <c r="K181" s="32" t="s">
        <v>745</v>
      </c>
      <c r="AA181" s="95">
        <v>41393</v>
      </c>
      <c r="AB181" s="96">
        <v>2</v>
      </c>
      <c r="AC181" s="27" t="s">
        <v>336</v>
      </c>
      <c r="AD181" s="27" t="s">
        <v>346</v>
      </c>
      <c r="AE181" s="27" t="s">
        <v>353</v>
      </c>
      <c r="AF181" s="27" t="s">
        <v>275</v>
      </c>
      <c r="AG181">
        <v>1</v>
      </c>
      <c r="AH181" s="55">
        <v>72.8</v>
      </c>
    </row>
    <row r="182" spans="11:34" ht="15" customHeight="1" x14ac:dyDescent="0.25">
      <c r="AA182" s="95">
        <v>41393</v>
      </c>
      <c r="AB182" s="96">
        <v>2</v>
      </c>
      <c r="AC182" s="27" t="s">
        <v>336</v>
      </c>
      <c r="AD182" s="27" t="s">
        <v>346</v>
      </c>
      <c r="AE182" s="88" t="s">
        <v>353</v>
      </c>
      <c r="AF182" s="27" t="s">
        <v>276</v>
      </c>
      <c r="AG182">
        <v>2</v>
      </c>
      <c r="AH182" s="55">
        <v>134.86000000000001</v>
      </c>
    </row>
    <row r="183" spans="11:34" ht="15" customHeight="1" x14ac:dyDescent="0.25">
      <c r="AA183" s="95">
        <v>41393</v>
      </c>
      <c r="AB183" s="96">
        <v>2</v>
      </c>
      <c r="AC183" s="27" t="s">
        <v>336</v>
      </c>
      <c r="AD183" s="27" t="s">
        <v>22</v>
      </c>
      <c r="AE183" s="27" t="s">
        <v>352</v>
      </c>
      <c r="AF183" s="27" t="s">
        <v>275</v>
      </c>
      <c r="AG183">
        <v>4</v>
      </c>
      <c r="AH183" s="55">
        <v>89.75</v>
      </c>
    </row>
    <row r="184" spans="11:34" ht="15" customHeight="1" x14ac:dyDescent="0.25">
      <c r="AA184" s="95">
        <v>41394</v>
      </c>
      <c r="AB184" s="96">
        <v>3</v>
      </c>
      <c r="AC184" s="27" t="s">
        <v>334</v>
      </c>
      <c r="AD184" s="27" t="s">
        <v>22</v>
      </c>
      <c r="AE184" s="27" t="s">
        <v>353</v>
      </c>
      <c r="AF184" s="27" t="s">
        <v>276</v>
      </c>
      <c r="AG184">
        <v>4</v>
      </c>
      <c r="AH184" s="55">
        <v>220.04</v>
      </c>
    </row>
    <row r="185" spans="11:34" ht="15" customHeight="1" x14ac:dyDescent="0.25">
      <c r="AA185" s="95">
        <v>41394</v>
      </c>
      <c r="AB185" s="96">
        <v>3</v>
      </c>
      <c r="AC185" s="27" t="s">
        <v>335</v>
      </c>
      <c r="AD185" s="27" t="s">
        <v>344</v>
      </c>
      <c r="AE185" s="88" t="s">
        <v>353</v>
      </c>
      <c r="AF185" s="27" t="s">
        <v>276</v>
      </c>
      <c r="AG185">
        <v>3</v>
      </c>
      <c r="AH185" s="55">
        <v>168.39</v>
      </c>
    </row>
    <row r="186" spans="11:34" ht="15" customHeight="1" x14ac:dyDescent="0.25">
      <c r="AA186" s="95">
        <v>41394</v>
      </c>
      <c r="AB186" s="96">
        <v>3</v>
      </c>
      <c r="AC186" s="27" t="s">
        <v>336</v>
      </c>
      <c r="AD186" s="27" t="s">
        <v>343</v>
      </c>
      <c r="AE186" s="27" t="s">
        <v>353</v>
      </c>
      <c r="AF186" s="27" t="s">
        <v>275</v>
      </c>
      <c r="AG186">
        <v>6</v>
      </c>
      <c r="AH186" s="55">
        <v>277.8</v>
      </c>
    </row>
    <row r="187" spans="11:34" ht="15" customHeight="1" x14ac:dyDescent="0.25">
      <c r="AA187" s="95">
        <v>41395</v>
      </c>
      <c r="AB187" s="96">
        <v>4</v>
      </c>
      <c r="AC187" s="27" t="s">
        <v>335</v>
      </c>
      <c r="AD187" s="27" t="s">
        <v>343</v>
      </c>
      <c r="AE187" s="27" t="s">
        <v>352</v>
      </c>
      <c r="AF187" s="27" t="s">
        <v>276</v>
      </c>
      <c r="AG187">
        <v>3</v>
      </c>
      <c r="AH187" s="55">
        <v>130.49</v>
      </c>
    </row>
    <row r="188" spans="11:34" ht="15" customHeight="1" x14ac:dyDescent="0.25">
      <c r="AA188" s="95">
        <v>41396</v>
      </c>
      <c r="AB188" s="96">
        <v>5</v>
      </c>
      <c r="AC188" s="27" t="s">
        <v>336</v>
      </c>
      <c r="AD188" s="27" t="s">
        <v>343</v>
      </c>
      <c r="AE188" s="27" t="s">
        <v>218</v>
      </c>
      <c r="AF188" s="27" t="s">
        <v>275</v>
      </c>
      <c r="AG188">
        <v>2</v>
      </c>
      <c r="AH188" s="55">
        <v>94.39</v>
      </c>
    </row>
    <row r="189" spans="11:34" ht="15" customHeight="1" x14ac:dyDescent="0.25">
      <c r="AA189" s="95">
        <v>41397</v>
      </c>
      <c r="AB189" s="96">
        <v>6</v>
      </c>
      <c r="AC189" s="27" t="s">
        <v>335</v>
      </c>
      <c r="AD189" s="27" t="s">
        <v>22</v>
      </c>
      <c r="AE189" s="27" t="s">
        <v>353</v>
      </c>
      <c r="AF189" s="27" t="s">
        <v>276</v>
      </c>
      <c r="AG189">
        <v>4</v>
      </c>
      <c r="AH189" s="55">
        <v>120.48</v>
      </c>
    </row>
    <row r="190" spans="11:34" ht="15" customHeight="1" x14ac:dyDescent="0.25">
      <c r="AA190" s="95">
        <v>41397</v>
      </c>
      <c r="AB190" s="96">
        <v>6</v>
      </c>
      <c r="AC190" s="27" t="s">
        <v>335</v>
      </c>
      <c r="AD190" s="27" t="s">
        <v>344</v>
      </c>
      <c r="AE190" s="27" t="s">
        <v>352</v>
      </c>
      <c r="AF190" s="27" t="s">
        <v>276</v>
      </c>
      <c r="AG190">
        <v>6</v>
      </c>
      <c r="AH190" s="55">
        <v>304.95</v>
      </c>
    </row>
    <row r="191" spans="11:34" ht="15" customHeight="1" x14ac:dyDescent="0.25">
      <c r="AA191" s="95">
        <v>41398</v>
      </c>
      <c r="AB191" s="96">
        <v>7</v>
      </c>
      <c r="AC191" s="27" t="s">
        <v>336</v>
      </c>
      <c r="AD191" s="27" t="s">
        <v>22</v>
      </c>
      <c r="AE191" s="88" t="s">
        <v>352</v>
      </c>
      <c r="AF191" s="27" t="s">
        <v>276</v>
      </c>
      <c r="AG191">
        <v>9</v>
      </c>
      <c r="AH191" s="55">
        <v>389.79</v>
      </c>
    </row>
    <row r="192" spans="11:34" ht="15" customHeight="1" x14ac:dyDescent="0.25">
      <c r="AA192" s="95">
        <v>41399</v>
      </c>
      <c r="AB192" s="96">
        <v>1</v>
      </c>
      <c r="AC192" s="27" t="s">
        <v>334</v>
      </c>
      <c r="AD192" s="27" t="s">
        <v>343</v>
      </c>
      <c r="AE192" s="27" t="s">
        <v>352</v>
      </c>
      <c r="AF192" s="27" t="s">
        <v>276</v>
      </c>
      <c r="AG192">
        <v>4</v>
      </c>
      <c r="AH192" s="55">
        <v>161.08000000000001</v>
      </c>
    </row>
    <row r="193" spans="27:34" ht="15" customHeight="1" x14ac:dyDescent="0.25">
      <c r="AA193" s="95">
        <v>41399</v>
      </c>
      <c r="AB193" s="96">
        <v>1</v>
      </c>
      <c r="AC193" s="27" t="s">
        <v>335</v>
      </c>
      <c r="AD193" s="27" t="s">
        <v>343</v>
      </c>
      <c r="AE193" s="27" t="s">
        <v>352</v>
      </c>
      <c r="AF193" s="27" t="s">
        <v>276</v>
      </c>
      <c r="AG193">
        <v>2</v>
      </c>
      <c r="AH193" s="55">
        <v>69.61</v>
      </c>
    </row>
    <row r="194" spans="27:34" ht="15" customHeight="1" x14ac:dyDescent="0.25">
      <c r="AA194" s="95">
        <v>41400</v>
      </c>
      <c r="AB194" s="96">
        <v>2</v>
      </c>
      <c r="AC194" s="27" t="s">
        <v>334</v>
      </c>
      <c r="AD194" s="27" t="s">
        <v>22</v>
      </c>
      <c r="AE194" s="27" t="s">
        <v>352</v>
      </c>
      <c r="AF194" s="27" t="s">
        <v>276</v>
      </c>
      <c r="AG194">
        <v>3</v>
      </c>
      <c r="AH194" s="55">
        <v>59.99</v>
      </c>
    </row>
    <row r="195" spans="27:34" ht="15" customHeight="1" x14ac:dyDescent="0.25">
      <c r="AA195" s="95">
        <v>41400</v>
      </c>
      <c r="AB195" s="96">
        <v>2</v>
      </c>
      <c r="AC195" s="27" t="s">
        <v>334</v>
      </c>
      <c r="AD195" s="27" t="s">
        <v>346</v>
      </c>
      <c r="AE195" s="27" t="s">
        <v>353</v>
      </c>
      <c r="AF195" s="27" t="s">
        <v>275</v>
      </c>
      <c r="AG195">
        <v>2</v>
      </c>
      <c r="AH195" s="55">
        <v>120.78</v>
      </c>
    </row>
    <row r="196" spans="27:34" ht="15" customHeight="1" x14ac:dyDescent="0.25">
      <c r="AA196" s="95">
        <v>41400</v>
      </c>
      <c r="AB196" s="96">
        <v>2</v>
      </c>
      <c r="AC196" s="27" t="s">
        <v>334</v>
      </c>
      <c r="AD196" s="27" t="s">
        <v>22</v>
      </c>
      <c r="AE196" s="27" t="s">
        <v>218</v>
      </c>
      <c r="AF196" s="27" t="s">
        <v>276</v>
      </c>
      <c r="AG196">
        <v>3</v>
      </c>
      <c r="AH196" s="55">
        <v>82.3</v>
      </c>
    </row>
    <row r="197" spans="27:34" ht="15" customHeight="1" x14ac:dyDescent="0.25">
      <c r="AA197" s="95">
        <v>41400</v>
      </c>
      <c r="AB197" s="96">
        <v>2</v>
      </c>
      <c r="AC197" s="27" t="s">
        <v>334</v>
      </c>
      <c r="AD197" s="27" t="s">
        <v>344</v>
      </c>
      <c r="AE197" s="27" t="s">
        <v>352</v>
      </c>
      <c r="AF197" s="27" t="s">
        <v>276</v>
      </c>
      <c r="AG197">
        <v>2</v>
      </c>
      <c r="AH197" s="55">
        <v>91.88</v>
      </c>
    </row>
    <row r="198" spans="27:34" ht="15" customHeight="1" x14ac:dyDescent="0.25">
      <c r="AA198" s="95">
        <v>41400</v>
      </c>
      <c r="AB198" s="96">
        <v>2</v>
      </c>
      <c r="AC198" s="27" t="s">
        <v>334</v>
      </c>
      <c r="AD198" s="27" t="s">
        <v>22</v>
      </c>
      <c r="AE198" s="27" t="s">
        <v>353</v>
      </c>
      <c r="AF198" s="27" t="s">
        <v>275</v>
      </c>
      <c r="AG198">
        <v>1</v>
      </c>
      <c r="AH198" s="55">
        <v>87.1</v>
      </c>
    </row>
    <row r="199" spans="27:34" ht="15" customHeight="1" x14ac:dyDescent="0.25">
      <c r="AA199" s="95">
        <v>41400</v>
      </c>
      <c r="AB199" s="96">
        <v>2</v>
      </c>
      <c r="AC199" s="27" t="s">
        <v>335</v>
      </c>
      <c r="AD199" s="27" t="s">
        <v>346</v>
      </c>
      <c r="AE199" s="27" t="s">
        <v>353</v>
      </c>
      <c r="AF199" s="27" t="s">
        <v>276</v>
      </c>
      <c r="AG199">
        <v>2</v>
      </c>
      <c r="AH199" s="55">
        <v>70.099999999999994</v>
      </c>
    </row>
    <row r="200" spans="27:34" ht="15" customHeight="1" x14ac:dyDescent="0.25">
      <c r="AA200" s="95">
        <v>41400</v>
      </c>
      <c r="AB200" s="96">
        <v>2</v>
      </c>
      <c r="AC200" s="27" t="s">
        <v>335</v>
      </c>
      <c r="AD200" s="27" t="s">
        <v>343</v>
      </c>
      <c r="AE200" s="27" t="s">
        <v>218</v>
      </c>
      <c r="AF200" s="27" t="s">
        <v>276</v>
      </c>
      <c r="AG200">
        <v>2</v>
      </c>
      <c r="AH200" s="55">
        <v>106.67</v>
      </c>
    </row>
    <row r="201" spans="27:34" ht="15" customHeight="1" x14ac:dyDescent="0.25">
      <c r="AA201" s="95">
        <v>41400</v>
      </c>
      <c r="AB201" s="96">
        <v>2</v>
      </c>
      <c r="AC201" s="27" t="s">
        <v>336</v>
      </c>
      <c r="AD201" s="27" t="s">
        <v>343</v>
      </c>
      <c r="AE201" s="88" t="s">
        <v>353</v>
      </c>
      <c r="AF201" s="27" t="s">
        <v>275</v>
      </c>
      <c r="AG201">
        <v>1</v>
      </c>
      <c r="AH201" s="55">
        <v>34.31</v>
      </c>
    </row>
    <row r="202" spans="27:34" ht="15" customHeight="1" x14ac:dyDescent="0.25">
      <c r="AA202" s="95">
        <v>41400</v>
      </c>
      <c r="AB202" s="96">
        <v>2</v>
      </c>
      <c r="AC202" s="27" t="s">
        <v>336</v>
      </c>
      <c r="AD202" s="27" t="s">
        <v>22</v>
      </c>
      <c r="AE202" s="27" t="s">
        <v>352</v>
      </c>
      <c r="AF202" s="27" t="s">
        <v>275</v>
      </c>
      <c r="AG202">
        <v>3</v>
      </c>
      <c r="AH202" s="55">
        <v>77.69</v>
      </c>
    </row>
    <row r="203" spans="27:34" ht="15" customHeight="1" x14ac:dyDescent="0.25">
      <c r="AA203" s="95">
        <v>41400</v>
      </c>
      <c r="AB203" s="96">
        <v>2</v>
      </c>
      <c r="AC203" s="27" t="s">
        <v>336</v>
      </c>
      <c r="AD203" s="27" t="s">
        <v>22</v>
      </c>
      <c r="AE203" s="27" t="s">
        <v>353</v>
      </c>
      <c r="AF203" s="27" t="s">
        <v>276</v>
      </c>
      <c r="AG203">
        <v>2</v>
      </c>
      <c r="AH203" s="55">
        <v>85.31</v>
      </c>
    </row>
    <row r="204" spans="27:34" ht="15" customHeight="1" x14ac:dyDescent="0.25">
      <c r="AA204" s="95">
        <v>41401</v>
      </c>
      <c r="AB204" s="96">
        <v>3</v>
      </c>
      <c r="AC204" s="27" t="s">
        <v>336</v>
      </c>
      <c r="AD204" s="27" t="s">
        <v>343</v>
      </c>
      <c r="AE204" s="88" t="s">
        <v>353</v>
      </c>
      <c r="AF204" s="27" t="s">
        <v>276</v>
      </c>
      <c r="AG204">
        <v>1</v>
      </c>
      <c r="AH204" s="55">
        <v>65.92</v>
      </c>
    </row>
    <row r="205" spans="27:34" ht="15" customHeight="1" x14ac:dyDescent="0.25">
      <c r="AA205" s="95"/>
      <c r="AB205" s="96"/>
      <c r="AC205" s="27"/>
      <c r="AD205" s="27"/>
      <c r="AE205" s="88"/>
      <c r="AF205" s="27"/>
      <c r="AH205" s="55"/>
    </row>
    <row r="206" spans="27:34" ht="15" customHeight="1" x14ac:dyDescent="0.25">
      <c r="AA206" s="95"/>
      <c r="AB206" s="96"/>
      <c r="AC206" s="27"/>
      <c r="AD206" s="27"/>
      <c r="AE206" s="88"/>
      <c r="AF206" s="27"/>
      <c r="AH206" s="55"/>
    </row>
    <row r="207" spans="27:34" ht="15" customHeight="1" x14ac:dyDescent="0.25">
      <c r="AA207" s="95"/>
      <c r="AB207" s="96"/>
      <c r="AC207" s="27"/>
      <c r="AD207" s="27"/>
      <c r="AE207" s="88"/>
      <c r="AF207" s="27"/>
      <c r="AH207" s="55"/>
    </row>
    <row r="208" spans="27:34" ht="15" customHeight="1" x14ac:dyDescent="0.25">
      <c r="AA208" s="95">
        <v>41401</v>
      </c>
      <c r="AB208" s="96">
        <v>3</v>
      </c>
      <c r="AC208" s="27" t="s">
        <v>336</v>
      </c>
      <c r="AD208" s="27" t="s">
        <v>346</v>
      </c>
      <c r="AE208" s="27" t="s">
        <v>218</v>
      </c>
      <c r="AF208" s="27" t="s">
        <v>276</v>
      </c>
      <c r="AG208">
        <v>1</v>
      </c>
      <c r="AH208" s="55">
        <v>89.98</v>
      </c>
    </row>
    <row r="209" spans="13:34" ht="15" customHeight="1" x14ac:dyDescent="0.25">
      <c r="AA209" s="95">
        <v>41402</v>
      </c>
      <c r="AB209" s="96">
        <v>4</v>
      </c>
      <c r="AC209" s="27" t="s">
        <v>334</v>
      </c>
      <c r="AD209" s="27" t="s">
        <v>22</v>
      </c>
      <c r="AE209" s="27" t="s">
        <v>352</v>
      </c>
      <c r="AF209" s="27" t="s">
        <v>276</v>
      </c>
      <c r="AG209">
        <v>3</v>
      </c>
      <c r="AH209" s="55">
        <v>102.07</v>
      </c>
    </row>
    <row r="210" spans="13:34" ht="15" customHeight="1" x14ac:dyDescent="0.25">
      <c r="AA210" s="95">
        <v>41402</v>
      </c>
      <c r="AB210" s="96">
        <v>4</v>
      </c>
      <c r="AC210" s="27" t="s">
        <v>335</v>
      </c>
      <c r="AD210" s="27" t="s">
        <v>344</v>
      </c>
      <c r="AE210" s="27" t="s">
        <v>352</v>
      </c>
      <c r="AF210" s="27" t="s">
        <v>276</v>
      </c>
      <c r="AG210">
        <v>4</v>
      </c>
      <c r="AH210" s="55">
        <v>199.83</v>
      </c>
    </row>
    <row r="211" spans="13:34" ht="15" customHeight="1" x14ac:dyDescent="0.25">
      <c r="AA211" s="95">
        <v>41402</v>
      </c>
      <c r="AB211" s="96">
        <v>4</v>
      </c>
      <c r="AC211" s="27" t="s">
        <v>336</v>
      </c>
      <c r="AD211" s="27" t="s">
        <v>344</v>
      </c>
      <c r="AE211" s="27" t="s">
        <v>218</v>
      </c>
      <c r="AF211" s="27" t="s">
        <v>275</v>
      </c>
      <c r="AG211">
        <v>3</v>
      </c>
      <c r="AH211" s="55">
        <v>134.21</v>
      </c>
    </row>
    <row r="212" spans="13:34" ht="15" customHeight="1" x14ac:dyDescent="0.25">
      <c r="AA212" s="95">
        <v>41402</v>
      </c>
      <c r="AB212" s="96">
        <v>4</v>
      </c>
      <c r="AC212" s="27" t="s">
        <v>336</v>
      </c>
      <c r="AD212" s="27" t="s">
        <v>344</v>
      </c>
      <c r="AE212" s="27" t="s">
        <v>353</v>
      </c>
      <c r="AF212" s="27" t="s">
        <v>275</v>
      </c>
      <c r="AG212">
        <v>4</v>
      </c>
      <c r="AH212" s="55">
        <v>188.41</v>
      </c>
    </row>
    <row r="213" spans="13:34" ht="15" customHeight="1" x14ac:dyDescent="0.25">
      <c r="AA213" s="95">
        <v>41402</v>
      </c>
      <c r="AB213" s="96">
        <v>4</v>
      </c>
      <c r="AC213" s="27" t="s">
        <v>336</v>
      </c>
      <c r="AD213" s="27" t="s">
        <v>22</v>
      </c>
      <c r="AE213" s="27" t="s">
        <v>352</v>
      </c>
      <c r="AF213" s="27" t="s">
        <v>275</v>
      </c>
      <c r="AG213">
        <v>4</v>
      </c>
      <c r="AH213" s="55">
        <v>102.72</v>
      </c>
    </row>
    <row r="214" spans="13:34" ht="15" customHeight="1" x14ac:dyDescent="0.25">
      <c r="M214" s="27"/>
      <c r="N214" s="46"/>
      <c r="O214" s="46"/>
      <c r="P214" s="46"/>
      <c r="Q214" s="46"/>
      <c r="R214" s="46"/>
      <c r="AA214" s="95">
        <v>41402</v>
      </c>
      <c r="AB214" s="96">
        <v>4</v>
      </c>
      <c r="AC214" s="27" t="s">
        <v>336</v>
      </c>
      <c r="AD214" s="27" t="s">
        <v>22</v>
      </c>
      <c r="AE214" s="27" t="s">
        <v>353</v>
      </c>
      <c r="AF214" s="27" t="s">
        <v>275</v>
      </c>
      <c r="AG214">
        <v>2</v>
      </c>
      <c r="AH214" s="55">
        <v>85.63</v>
      </c>
    </row>
    <row r="215" spans="13:34" ht="15" customHeight="1" x14ac:dyDescent="0.25">
      <c r="M215" s="27"/>
      <c r="N215" s="46"/>
      <c r="O215" s="46"/>
      <c r="P215" s="46"/>
      <c r="Q215" s="46"/>
      <c r="R215" s="46"/>
      <c r="AA215" s="95">
        <v>41403</v>
      </c>
      <c r="AB215" s="96">
        <v>5</v>
      </c>
      <c r="AC215" s="27" t="s">
        <v>334</v>
      </c>
      <c r="AD215" s="27" t="s">
        <v>22</v>
      </c>
      <c r="AE215" s="27" t="s">
        <v>218</v>
      </c>
      <c r="AF215" s="27" t="s">
        <v>275</v>
      </c>
      <c r="AG215">
        <v>4</v>
      </c>
      <c r="AH215" s="55">
        <v>206.87</v>
      </c>
    </row>
    <row r="216" spans="13:34" ht="15" customHeight="1" x14ac:dyDescent="0.25">
      <c r="M216" s="27"/>
      <c r="N216" s="46"/>
      <c r="O216" s="46"/>
      <c r="P216" s="46"/>
      <c r="Q216" s="46"/>
      <c r="R216" s="46"/>
      <c r="AA216" s="95">
        <v>41403</v>
      </c>
      <c r="AB216" s="96">
        <v>5</v>
      </c>
      <c r="AC216" s="27" t="s">
        <v>335</v>
      </c>
      <c r="AD216" s="27" t="s">
        <v>344</v>
      </c>
      <c r="AE216" s="27" t="s">
        <v>353</v>
      </c>
      <c r="AF216" s="27" t="s">
        <v>276</v>
      </c>
      <c r="AG216">
        <v>2</v>
      </c>
      <c r="AH216" s="55">
        <v>141.22</v>
      </c>
    </row>
    <row r="217" spans="13:34" ht="15" customHeight="1" x14ac:dyDescent="0.25">
      <c r="AA217" s="95">
        <v>41403</v>
      </c>
      <c r="AB217" s="96">
        <v>5</v>
      </c>
      <c r="AC217" s="27" t="s">
        <v>336</v>
      </c>
      <c r="AD217" s="27" t="s">
        <v>22</v>
      </c>
      <c r="AE217" s="27" t="s">
        <v>352</v>
      </c>
      <c r="AF217" s="27" t="s">
        <v>275</v>
      </c>
      <c r="AG217">
        <v>10</v>
      </c>
      <c r="AH217" s="55">
        <v>463.4</v>
      </c>
    </row>
    <row r="218" spans="13:34" ht="15" customHeight="1" x14ac:dyDescent="0.25">
      <c r="AA218" s="95">
        <v>41403</v>
      </c>
      <c r="AB218" s="96">
        <v>5</v>
      </c>
      <c r="AC218" s="27" t="s">
        <v>336</v>
      </c>
      <c r="AD218" s="27" t="s">
        <v>344</v>
      </c>
      <c r="AE218" s="27" t="s">
        <v>353</v>
      </c>
      <c r="AF218" s="27" t="s">
        <v>276</v>
      </c>
      <c r="AG218">
        <v>5</v>
      </c>
      <c r="AH218" s="55">
        <v>166.54</v>
      </c>
    </row>
    <row r="219" spans="13:34" ht="15" customHeight="1" x14ac:dyDescent="0.25">
      <c r="AA219" s="95">
        <v>41404</v>
      </c>
      <c r="AB219" s="96">
        <v>6</v>
      </c>
      <c r="AC219" s="27" t="s">
        <v>334</v>
      </c>
      <c r="AD219" s="27" t="s">
        <v>346</v>
      </c>
      <c r="AE219" s="27" t="s">
        <v>353</v>
      </c>
      <c r="AF219" s="27" t="s">
        <v>276</v>
      </c>
      <c r="AG219">
        <v>6</v>
      </c>
      <c r="AH219" s="55">
        <v>260.62</v>
      </c>
    </row>
    <row r="220" spans="13:34" ht="15" customHeight="1" x14ac:dyDescent="0.25">
      <c r="AA220" s="95">
        <v>41404</v>
      </c>
      <c r="AB220" s="96">
        <v>6</v>
      </c>
      <c r="AC220" s="27" t="s">
        <v>335</v>
      </c>
      <c r="AD220" s="27" t="s">
        <v>346</v>
      </c>
      <c r="AE220" s="27" t="s">
        <v>352</v>
      </c>
      <c r="AF220" s="27" t="s">
        <v>276</v>
      </c>
      <c r="AG220">
        <v>1</v>
      </c>
      <c r="AH220" s="55">
        <v>79.16</v>
      </c>
    </row>
    <row r="221" spans="13:34" ht="15" customHeight="1" x14ac:dyDescent="0.25">
      <c r="AA221" s="95">
        <v>41405</v>
      </c>
      <c r="AB221" s="96">
        <v>7</v>
      </c>
      <c r="AC221" s="27" t="s">
        <v>335</v>
      </c>
      <c r="AD221" s="27" t="s">
        <v>22</v>
      </c>
      <c r="AE221" s="88" t="s">
        <v>353</v>
      </c>
      <c r="AF221" s="27" t="s">
        <v>276</v>
      </c>
      <c r="AG221">
        <v>6</v>
      </c>
      <c r="AH221" s="55">
        <v>320.39999999999998</v>
      </c>
    </row>
    <row r="222" spans="13:34" ht="15" customHeight="1" x14ac:dyDescent="0.25">
      <c r="AA222" s="95">
        <v>41405</v>
      </c>
      <c r="AB222" s="96">
        <v>7</v>
      </c>
      <c r="AC222" s="27" t="s">
        <v>336</v>
      </c>
      <c r="AD222" s="27" t="s">
        <v>346</v>
      </c>
      <c r="AE222" s="27" t="s">
        <v>218</v>
      </c>
      <c r="AF222" s="27" t="s">
        <v>275</v>
      </c>
      <c r="AG222">
        <v>2</v>
      </c>
      <c r="AH222" s="55">
        <v>79.010000000000005</v>
      </c>
    </row>
    <row r="223" spans="13:34" ht="15" customHeight="1" x14ac:dyDescent="0.25">
      <c r="AA223" s="95">
        <v>41406</v>
      </c>
      <c r="AB223" s="96">
        <v>1</v>
      </c>
      <c r="AC223" s="27" t="s">
        <v>334</v>
      </c>
      <c r="AD223" s="27" t="s">
        <v>22</v>
      </c>
      <c r="AE223" s="88" t="s">
        <v>353</v>
      </c>
      <c r="AF223" s="27" t="s">
        <v>276</v>
      </c>
      <c r="AG223">
        <v>2</v>
      </c>
      <c r="AH223" s="55">
        <v>126.22</v>
      </c>
    </row>
    <row r="224" spans="13:34" ht="15" customHeight="1" x14ac:dyDescent="0.25">
      <c r="AA224" s="95">
        <v>41406</v>
      </c>
      <c r="AB224" s="96">
        <v>1</v>
      </c>
      <c r="AC224" s="27" t="s">
        <v>336</v>
      </c>
      <c r="AD224" s="27" t="s">
        <v>343</v>
      </c>
      <c r="AE224" s="27" t="s">
        <v>352</v>
      </c>
      <c r="AF224" s="27" t="s">
        <v>275</v>
      </c>
      <c r="AG224">
        <v>5</v>
      </c>
      <c r="AH224" s="55">
        <v>263.45</v>
      </c>
    </row>
    <row r="225" spans="27:34" ht="15" customHeight="1" x14ac:dyDescent="0.25">
      <c r="AA225" s="95">
        <v>41407</v>
      </c>
      <c r="AB225" s="96">
        <v>2</v>
      </c>
      <c r="AC225" s="27" t="s">
        <v>334</v>
      </c>
      <c r="AD225" s="27" t="s">
        <v>344</v>
      </c>
      <c r="AE225" s="27" t="s">
        <v>218</v>
      </c>
      <c r="AF225" s="27" t="s">
        <v>275</v>
      </c>
      <c r="AG225">
        <v>3</v>
      </c>
      <c r="AH225" s="55">
        <v>135.86000000000001</v>
      </c>
    </row>
    <row r="226" spans="27:34" ht="15" customHeight="1" x14ac:dyDescent="0.25">
      <c r="AA226" s="95">
        <v>41407</v>
      </c>
      <c r="AB226" s="96">
        <v>2</v>
      </c>
      <c r="AC226" s="27" t="s">
        <v>335</v>
      </c>
      <c r="AD226" s="27" t="s">
        <v>22</v>
      </c>
      <c r="AE226" s="88" t="s">
        <v>352</v>
      </c>
      <c r="AF226" s="27" t="s">
        <v>275</v>
      </c>
      <c r="AG226">
        <v>1</v>
      </c>
      <c r="AH226" s="55">
        <v>98.74</v>
      </c>
    </row>
    <row r="227" spans="27:34" ht="15" customHeight="1" x14ac:dyDescent="0.25">
      <c r="AA227" s="95">
        <v>41407</v>
      </c>
      <c r="AB227" s="96">
        <v>2</v>
      </c>
      <c r="AC227" s="27" t="s">
        <v>336</v>
      </c>
      <c r="AD227" s="27" t="s">
        <v>344</v>
      </c>
      <c r="AE227" s="88" t="s">
        <v>353</v>
      </c>
      <c r="AF227" s="27" t="s">
        <v>276</v>
      </c>
      <c r="AG227">
        <v>1</v>
      </c>
      <c r="AH227" s="55">
        <v>101.05</v>
      </c>
    </row>
    <row r="228" spans="27:34" ht="15" customHeight="1" x14ac:dyDescent="0.25">
      <c r="AA228" s="95">
        <v>41407</v>
      </c>
      <c r="AB228" s="96">
        <v>2</v>
      </c>
      <c r="AC228" s="27" t="s">
        <v>336</v>
      </c>
      <c r="AD228" s="27" t="s">
        <v>343</v>
      </c>
      <c r="AE228" s="88" t="s">
        <v>218</v>
      </c>
      <c r="AF228" s="27" t="s">
        <v>275</v>
      </c>
      <c r="AG228">
        <v>7</v>
      </c>
      <c r="AH228" s="55">
        <v>361.6</v>
      </c>
    </row>
    <row r="229" spans="27:34" ht="15" customHeight="1" x14ac:dyDescent="0.25">
      <c r="AA229" s="95">
        <v>41408</v>
      </c>
      <c r="AB229" s="96">
        <v>3</v>
      </c>
      <c r="AC229" s="27" t="s">
        <v>336</v>
      </c>
      <c r="AD229" s="27" t="s">
        <v>343</v>
      </c>
      <c r="AE229" s="27" t="s">
        <v>352</v>
      </c>
      <c r="AF229" s="27" t="s">
        <v>276</v>
      </c>
      <c r="AG229">
        <v>3</v>
      </c>
      <c r="AH229" s="55">
        <v>120.56</v>
      </c>
    </row>
    <row r="230" spans="27:34" ht="15" customHeight="1" x14ac:dyDescent="0.25">
      <c r="AA230" s="95">
        <v>41409</v>
      </c>
      <c r="AB230" s="96">
        <v>4</v>
      </c>
      <c r="AC230" s="27" t="s">
        <v>334</v>
      </c>
      <c r="AD230" s="27" t="s">
        <v>22</v>
      </c>
      <c r="AE230" s="27" t="s">
        <v>353</v>
      </c>
      <c r="AF230" s="27" t="s">
        <v>276</v>
      </c>
      <c r="AG230">
        <v>1</v>
      </c>
      <c r="AH230" s="55">
        <v>52.68</v>
      </c>
    </row>
    <row r="231" spans="27:34" ht="15" customHeight="1" x14ac:dyDescent="0.25">
      <c r="AA231" s="95">
        <v>41409</v>
      </c>
      <c r="AB231" s="96">
        <v>4</v>
      </c>
      <c r="AC231" s="27" t="s">
        <v>334</v>
      </c>
      <c r="AD231" s="27" t="s">
        <v>343</v>
      </c>
      <c r="AE231" s="27" t="s">
        <v>352</v>
      </c>
      <c r="AF231" s="27" t="s">
        <v>276</v>
      </c>
      <c r="AG231">
        <v>3</v>
      </c>
      <c r="AH231" s="55">
        <v>99.51</v>
      </c>
    </row>
    <row r="232" spans="27:34" ht="15" customHeight="1" x14ac:dyDescent="0.25">
      <c r="AA232" s="95">
        <v>41409</v>
      </c>
      <c r="AB232" s="96">
        <v>4</v>
      </c>
      <c r="AC232" s="27" t="s">
        <v>335</v>
      </c>
      <c r="AD232" s="27" t="s">
        <v>344</v>
      </c>
      <c r="AE232" s="27" t="s">
        <v>352</v>
      </c>
      <c r="AF232" s="27" t="s">
        <v>276</v>
      </c>
      <c r="AG232">
        <v>1</v>
      </c>
      <c r="AH232" s="55">
        <v>85.29</v>
      </c>
    </row>
    <row r="233" spans="27:34" ht="15" customHeight="1" x14ac:dyDescent="0.25">
      <c r="AA233" s="95">
        <v>41409</v>
      </c>
      <c r="AB233" s="96">
        <v>4</v>
      </c>
      <c r="AC233" s="27" t="s">
        <v>335</v>
      </c>
      <c r="AD233" s="27" t="s">
        <v>343</v>
      </c>
      <c r="AE233" s="27" t="s">
        <v>353</v>
      </c>
      <c r="AF233" s="27" t="s">
        <v>276</v>
      </c>
      <c r="AG233">
        <v>3</v>
      </c>
      <c r="AH233" s="55">
        <v>143.59</v>
      </c>
    </row>
    <row r="234" spans="27:34" ht="15" customHeight="1" x14ac:dyDescent="0.25">
      <c r="AA234" s="95">
        <v>41409</v>
      </c>
      <c r="AB234" s="96">
        <v>4</v>
      </c>
      <c r="AC234" s="27" t="s">
        <v>335</v>
      </c>
      <c r="AD234" s="27" t="s">
        <v>344</v>
      </c>
      <c r="AE234" s="88" t="s">
        <v>353</v>
      </c>
      <c r="AF234" s="27" t="s">
        <v>276</v>
      </c>
      <c r="AG234">
        <v>3</v>
      </c>
      <c r="AH234" s="55">
        <v>197.13</v>
      </c>
    </row>
    <row r="235" spans="27:34" ht="15" customHeight="1" x14ac:dyDescent="0.25">
      <c r="AA235" s="95">
        <v>41409</v>
      </c>
      <c r="AB235" s="96">
        <v>4</v>
      </c>
      <c r="AC235" s="27" t="s">
        <v>335</v>
      </c>
      <c r="AD235" s="27" t="s">
        <v>344</v>
      </c>
      <c r="AE235" s="27" t="s">
        <v>352</v>
      </c>
      <c r="AF235" s="27" t="s">
        <v>276</v>
      </c>
      <c r="AG235">
        <v>3</v>
      </c>
      <c r="AH235" s="55">
        <v>190.74</v>
      </c>
    </row>
    <row r="236" spans="27:34" ht="15" customHeight="1" x14ac:dyDescent="0.25">
      <c r="AA236" s="95">
        <v>41409</v>
      </c>
      <c r="AB236" s="96">
        <v>4</v>
      </c>
      <c r="AC236" s="27" t="s">
        <v>336</v>
      </c>
      <c r="AD236" s="27" t="s">
        <v>22</v>
      </c>
      <c r="AE236" s="27" t="s">
        <v>352</v>
      </c>
      <c r="AF236" s="27" t="s">
        <v>275</v>
      </c>
      <c r="AG236">
        <v>3</v>
      </c>
      <c r="AH236" s="55">
        <v>111.44</v>
      </c>
    </row>
    <row r="237" spans="27:34" ht="15" customHeight="1" x14ac:dyDescent="0.25">
      <c r="AA237" s="95">
        <v>41410</v>
      </c>
      <c r="AB237" s="96">
        <v>5</v>
      </c>
      <c r="AC237" s="27" t="s">
        <v>334</v>
      </c>
      <c r="AD237" s="27" t="s">
        <v>22</v>
      </c>
      <c r="AE237" s="27" t="s">
        <v>352</v>
      </c>
      <c r="AF237" s="27" t="s">
        <v>275</v>
      </c>
      <c r="AG237">
        <v>3</v>
      </c>
      <c r="AH237" s="55">
        <v>153.38999999999999</v>
      </c>
    </row>
    <row r="238" spans="27:34" ht="15" customHeight="1" x14ac:dyDescent="0.25">
      <c r="AA238" s="95">
        <v>41410</v>
      </c>
      <c r="AB238" s="96">
        <v>5</v>
      </c>
      <c r="AC238" s="27" t="s">
        <v>335</v>
      </c>
      <c r="AD238" s="27" t="s">
        <v>346</v>
      </c>
      <c r="AE238" s="27" t="s">
        <v>353</v>
      </c>
      <c r="AF238" s="27" t="s">
        <v>276</v>
      </c>
      <c r="AG238">
        <v>2</v>
      </c>
      <c r="AH238" s="55">
        <v>65.400000000000006</v>
      </c>
    </row>
    <row r="239" spans="27:34" ht="15" customHeight="1" x14ac:dyDescent="0.25">
      <c r="AA239" s="95">
        <v>41410</v>
      </c>
      <c r="AB239" s="96">
        <v>5</v>
      </c>
      <c r="AC239" s="27" t="s">
        <v>336</v>
      </c>
      <c r="AD239" s="27" t="s">
        <v>343</v>
      </c>
      <c r="AE239" s="88" t="s">
        <v>353</v>
      </c>
      <c r="AF239" s="27" t="s">
        <v>276</v>
      </c>
      <c r="AG239">
        <v>9</v>
      </c>
      <c r="AH239" s="55">
        <v>448.2</v>
      </c>
    </row>
    <row r="240" spans="27:34" ht="15" customHeight="1" x14ac:dyDescent="0.25">
      <c r="AA240" s="95">
        <v>41410</v>
      </c>
      <c r="AB240" s="96">
        <v>5</v>
      </c>
      <c r="AC240" s="27" t="s">
        <v>336</v>
      </c>
      <c r="AD240" s="27" t="s">
        <v>344</v>
      </c>
      <c r="AE240" s="88" t="s">
        <v>353</v>
      </c>
      <c r="AF240" s="27" t="s">
        <v>275</v>
      </c>
      <c r="AG240">
        <v>2</v>
      </c>
      <c r="AH240" s="55">
        <v>123.19</v>
      </c>
    </row>
    <row r="241" spans="27:34" ht="15" customHeight="1" x14ac:dyDescent="0.25">
      <c r="AA241" s="95">
        <v>41411</v>
      </c>
      <c r="AB241" s="96">
        <v>6</v>
      </c>
      <c r="AC241" s="27" t="s">
        <v>334</v>
      </c>
      <c r="AD241" s="27" t="s">
        <v>344</v>
      </c>
      <c r="AE241" s="88" t="s">
        <v>353</v>
      </c>
      <c r="AF241" s="27" t="s">
        <v>276</v>
      </c>
      <c r="AG241">
        <v>5</v>
      </c>
      <c r="AH241" s="55">
        <v>210.28</v>
      </c>
    </row>
    <row r="242" spans="27:34" ht="15" customHeight="1" x14ac:dyDescent="0.25">
      <c r="AA242" s="95">
        <v>41411</v>
      </c>
      <c r="AB242" s="96">
        <v>6</v>
      </c>
      <c r="AC242" s="27" t="s">
        <v>334</v>
      </c>
      <c r="AD242" s="27" t="s">
        <v>343</v>
      </c>
      <c r="AE242" s="27" t="s">
        <v>353</v>
      </c>
      <c r="AF242" s="27" t="s">
        <v>276</v>
      </c>
      <c r="AG242">
        <v>7</v>
      </c>
      <c r="AH242" s="55">
        <v>349.46</v>
      </c>
    </row>
    <row r="243" spans="27:34" ht="15" customHeight="1" x14ac:dyDescent="0.25">
      <c r="AA243" s="95">
        <v>41411</v>
      </c>
      <c r="AB243" s="96">
        <v>6</v>
      </c>
      <c r="AC243" s="27" t="s">
        <v>336</v>
      </c>
      <c r="AD243" s="27" t="s">
        <v>344</v>
      </c>
      <c r="AE243" s="88" t="s">
        <v>352</v>
      </c>
      <c r="AF243" s="27" t="s">
        <v>275</v>
      </c>
      <c r="AG243">
        <v>4</v>
      </c>
      <c r="AH243" s="55">
        <v>290.63</v>
      </c>
    </row>
    <row r="244" spans="27:34" ht="15" customHeight="1" x14ac:dyDescent="0.25">
      <c r="AA244" s="95">
        <v>41411</v>
      </c>
      <c r="AB244" s="96">
        <v>6</v>
      </c>
      <c r="AC244" s="27" t="s">
        <v>336</v>
      </c>
      <c r="AD244" s="27" t="s">
        <v>346</v>
      </c>
      <c r="AE244" s="27" t="s">
        <v>353</v>
      </c>
      <c r="AF244" s="27" t="s">
        <v>276</v>
      </c>
      <c r="AG244">
        <v>3</v>
      </c>
      <c r="AH244" s="55">
        <v>103.03</v>
      </c>
    </row>
    <row r="245" spans="27:34" ht="15" customHeight="1" x14ac:dyDescent="0.25">
      <c r="AA245" s="95">
        <v>41412</v>
      </c>
      <c r="AB245" s="96">
        <v>7</v>
      </c>
      <c r="AC245" s="27" t="s">
        <v>334</v>
      </c>
      <c r="AD245" s="27" t="s">
        <v>344</v>
      </c>
      <c r="AE245" s="27" t="s">
        <v>353</v>
      </c>
      <c r="AF245" s="27" t="s">
        <v>275</v>
      </c>
      <c r="AG245">
        <v>2</v>
      </c>
      <c r="AH245" s="55">
        <v>112.54</v>
      </c>
    </row>
    <row r="246" spans="27:34" ht="15" customHeight="1" x14ac:dyDescent="0.25">
      <c r="AA246" s="95">
        <v>41412</v>
      </c>
      <c r="AB246" s="96">
        <v>7</v>
      </c>
      <c r="AC246" s="27" t="s">
        <v>335</v>
      </c>
      <c r="AD246" s="27" t="s">
        <v>346</v>
      </c>
      <c r="AE246" s="88" t="s">
        <v>352</v>
      </c>
      <c r="AF246" s="27" t="s">
        <v>275</v>
      </c>
      <c r="AG246">
        <v>8</v>
      </c>
      <c r="AH246" s="55">
        <v>399.36</v>
      </c>
    </row>
    <row r="247" spans="27:34" ht="15" customHeight="1" x14ac:dyDescent="0.25">
      <c r="AA247" s="95">
        <v>41412</v>
      </c>
      <c r="AB247" s="96">
        <v>7</v>
      </c>
      <c r="AC247" s="27" t="s">
        <v>336</v>
      </c>
      <c r="AD247" s="27" t="s">
        <v>344</v>
      </c>
      <c r="AE247" s="27" t="s">
        <v>352</v>
      </c>
      <c r="AF247" s="27" t="s">
        <v>275</v>
      </c>
      <c r="AG247">
        <v>2</v>
      </c>
      <c r="AH247" s="55">
        <v>68.180000000000007</v>
      </c>
    </row>
    <row r="248" spans="27:34" ht="15" customHeight="1" x14ac:dyDescent="0.25">
      <c r="AA248" s="95">
        <v>41413</v>
      </c>
      <c r="AB248" s="96">
        <v>1</v>
      </c>
      <c r="AC248" s="27" t="s">
        <v>334</v>
      </c>
      <c r="AD248" s="27" t="s">
        <v>346</v>
      </c>
      <c r="AE248" s="27" t="s">
        <v>353</v>
      </c>
      <c r="AF248" s="27" t="s">
        <v>275</v>
      </c>
      <c r="AG248">
        <v>3</v>
      </c>
      <c r="AH248" s="55">
        <v>146.58000000000001</v>
      </c>
    </row>
    <row r="249" spans="27:34" ht="15" customHeight="1" x14ac:dyDescent="0.25">
      <c r="AA249" s="95">
        <v>41413</v>
      </c>
      <c r="AB249" s="96">
        <v>1</v>
      </c>
      <c r="AC249" s="27" t="s">
        <v>334</v>
      </c>
      <c r="AD249" s="27" t="s">
        <v>346</v>
      </c>
      <c r="AE249" s="88" t="s">
        <v>218</v>
      </c>
      <c r="AF249" s="27" t="s">
        <v>276</v>
      </c>
      <c r="AG249">
        <v>6</v>
      </c>
      <c r="AH249" s="55">
        <v>309.5</v>
      </c>
    </row>
    <row r="250" spans="27:34" ht="15" customHeight="1" x14ac:dyDescent="0.25">
      <c r="AA250" s="95">
        <v>41413</v>
      </c>
      <c r="AB250" s="96">
        <v>1</v>
      </c>
      <c r="AC250" s="27" t="s">
        <v>334</v>
      </c>
      <c r="AD250" s="27" t="s">
        <v>22</v>
      </c>
      <c r="AE250" s="27" t="s">
        <v>353</v>
      </c>
      <c r="AF250" s="27" t="s">
        <v>275</v>
      </c>
      <c r="AG250">
        <v>5</v>
      </c>
      <c r="AH250" s="55">
        <v>177.96</v>
      </c>
    </row>
    <row r="251" spans="27:34" ht="15" customHeight="1" x14ac:dyDescent="0.25">
      <c r="AA251" s="95">
        <v>41413</v>
      </c>
      <c r="AB251" s="96">
        <v>1</v>
      </c>
      <c r="AC251" s="27" t="s">
        <v>334</v>
      </c>
      <c r="AD251" s="27" t="s">
        <v>344</v>
      </c>
      <c r="AE251" s="88" t="s">
        <v>353</v>
      </c>
      <c r="AF251" s="27" t="s">
        <v>275</v>
      </c>
      <c r="AG251">
        <v>2</v>
      </c>
      <c r="AH251" s="55">
        <v>119.46</v>
      </c>
    </row>
    <row r="252" spans="27:34" ht="15" customHeight="1" x14ac:dyDescent="0.25">
      <c r="AA252" s="95">
        <v>41413</v>
      </c>
      <c r="AB252" s="96">
        <v>1</v>
      </c>
      <c r="AC252" s="27" t="s">
        <v>335</v>
      </c>
      <c r="AD252" s="27" t="s">
        <v>22</v>
      </c>
      <c r="AE252" s="27" t="s">
        <v>218</v>
      </c>
      <c r="AF252" s="27" t="s">
        <v>276</v>
      </c>
      <c r="AG252">
        <v>3</v>
      </c>
      <c r="AH252" s="55">
        <v>119.66</v>
      </c>
    </row>
    <row r="253" spans="27:34" ht="15" customHeight="1" x14ac:dyDescent="0.25">
      <c r="AA253" s="95">
        <v>41413</v>
      </c>
      <c r="AB253" s="96">
        <v>1</v>
      </c>
      <c r="AC253" s="27" t="s">
        <v>335</v>
      </c>
      <c r="AD253" s="27" t="s">
        <v>346</v>
      </c>
      <c r="AE253" s="27" t="s">
        <v>218</v>
      </c>
      <c r="AF253" s="27" t="s">
        <v>276</v>
      </c>
      <c r="AG253">
        <v>4</v>
      </c>
      <c r="AH253" s="55">
        <v>168.87</v>
      </c>
    </row>
    <row r="254" spans="27:34" ht="15" customHeight="1" x14ac:dyDescent="0.25">
      <c r="AA254" s="95">
        <v>41413</v>
      </c>
      <c r="AB254" s="96">
        <v>1</v>
      </c>
      <c r="AC254" s="27" t="s">
        <v>335</v>
      </c>
      <c r="AD254" s="27" t="s">
        <v>344</v>
      </c>
      <c r="AE254" s="27" t="s">
        <v>218</v>
      </c>
      <c r="AF254" s="27" t="s">
        <v>276</v>
      </c>
      <c r="AG254">
        <v>4</v>
      </c>
      <c r="AH254" s="55">
        <v>192.39</v>
      </c>
    </row>
    <row r="255" spans="27:34" ht="15" customHeight="1" x14ac:dyDescent="0.25">
      <c r="AA255" s="95">
        <v>41413</v>
      </c>
      <c r="AB255" s="96">
        <v>1</v>
      </c>
      <c r="AC255" s="27" t="s">
        <v>335</v>
      </c>
      <c r="AD255" s="27" t="s">
        <v>344</v>
      </c>
      <c r="AE255" s="27" t="s">
        <v>352</v>
      </c>
      <c r="AF255" s="27" t="s">
        <v>276</v>
      </c>
      <c r="AG255">
        <v>2</v>
      </c>
      <c r="AH255" s="55">
        <v>101.73</v>
      </c>
    </row>
    <row r="256" spans="27:34" ht="15" customHeight="1" x14ac:dyDescent="0.25">
      <c r="AA256" s="95">
        <v>41413</v>
      </c>
      <c r="AB256" s="96">
        <v>1</v>
      </c>
      <c r="AC256" s="27" t="s">
        <v>335</v>
      </c>
      <c r="AD256" s="27" t="s">
        <v>343</v>
      </c>
      <c r="AE256" s="27" t="s">
        <v>353</v>
      </c>
      <c r="AF256" s="27" t="s">
        <v>275</v>
      </c>
      <c r="AG256">
        <v>2</v>
      </c>
      <c r="AH256" s="55">
        <v>74.94</v>
      </c>
    </row>
    <row r="257" spans="27:34" ht="15" customHeight="1" x14ac:dyDescent="0.25">
      <c r="AA257" s="95">
        <v>41413</v>
      </c>
      <c r="AB257" s="96">
        <v>1</v>
      </c>
      <c r="AC257" s="27" t="s">
        <v>336</v>
      </c>
      <c r="AD257" s="27" t="s">
        <v>346</v>
      </c>
      <c r="AE257" s="27" t="s">
        <v>218</v>
      </c>
      <c r="AF257" s="27" t="s">
        <v>276</v>
      </c>
      <c r="AG257">
        <v>8</v>
      </c>
      <c r="AH257" s="55">
        <v>291.3</v>
      </c>
    </row>
    <row r="258" spans="27:34" ht="15" customHeight="1" x14ac:dyDescent="0.25">
      <c r="AA258" s="95">
        <v>41414</v>
      </c>
      <c r="AB258" s="96">
        <v>2</v>
      </c>
      <c r="AC258" s="27" t="s">
        <v>335</v>
      </c>
      <c r="AD258" s="27" t="s">
        <v>22</v>
      </c>
      <c r="AE258" s="88" t="s">
        <v>218</v>
      </c>
      <c r="AF258" s="27" t="s">
        <v>276</v>
      </c>
      <c r="AG258">
        <v>3</v>
      </c>
      <c r="AH258" s="55">
        <v>161</v>
      </c>
    </row>
    <row r="259" spans="27:34" ht="15" customHeight="1" x14ac:dyDescent="0.25">
      <c r="AA259" s="95">
        <v>41415</v>
      </c>
      <c r="AB259" s="96">
        <v>3</v>
      </c>
      <c r="AC259" s="27" t="s">
        <v>335</v>
      </c>
      <c r="AD259" s="27" t="s">
        <v>22</v>
      </c>
      <c r="AE259" s="27" t="s">
        <v>352</v>
      </c>
      <c r="AF259" s="27" t="s">
        <v>276</v>
      </c>
      <c r="AG259">
        <v>3</v>
      </c>
      <c r="AH259" s="55">
        <v>116.01</v>
      </c>
    </row>
    <row r="260" spans="27:34" ht="15" customHeight="1" x14ac:dyDescent="0.25">
      <c r="AA260" s="95">
        <v>41415</v>
      </c>
      <c r="AB260" s="96">
        <v>3</v>
      </c>
      <c r="AC260" s="27" t="s">
        <v>335</v>
      </c>
      <c r="AD260" s="27" t="s">
        <v>22</v>
      </c>
      <c r="AE260" s="27" t="s">
        <v>352</v>
      </c>
      <c r="AF260" s="27" t="s">
        <v>275</v>
      </c>
      <c r="AG260">
        <v>2</v>
      </c>
      <c r="AH260" s="55">
        <v>74.39</v>
      </c>
    </row>
    <row r="261" spans="27:34" ht="15" customHeight="1" x14ac:dyDescent="0.25">
      <c r="AA261" s="95">
        <v>41415</v>
      </c>
      <c r="AB261" s="96">
        <v>3</v>
      </c>
      <c r="AC261" s="27" t="s">
        <v>336</v>
      </c>
      <c r="AD261" s="27" t="s">
        <v>343</v>
      </c>
      <c r="AE261" s="27" t="s">
        <v>352</v>
      </c>
      <c r="AF261" s="27" t="s">
        <v>275</v>
      </c>
      <c r="AG261">
        <v>4</v>
      </c>
      <c r="AH261" s="55">
        <v>226.25</v>
      </c>
    </row>
    <row r="262" spans="27:34" ht="15" customHeight="1" x14ac:dyDescent="0.25">
      <c r="AA262" s="95">
        <v>41415</v>
      </c>
      <c r="AB262" s="96">
        <v>3</v>
      </c>
      <c r="AC262" s="27" t="s">
        <v>336</v>
      </c>
      <c r="AD262" s="27" t="s">
        <v>22</v>
      </c>
      <c r="AE262" s="27" t="s">
        <v>218</v>
      </c>
      <c r="AF262" s="27" t="s">
        <v>275</v>
      </c>
      <c r="AG262">
        <v>3</v>
      </c>
      <c r="AH262" s="55">
        <v>135.19</v>
      </c>
    </row>
    <row r="263" spans="27:34" ht="15" customHeight="1" x14ac:dyDescent="0.25">
      <c r="AA263" s="95">
        <v>41416</v>
      </c>
      <c r="AB263" s="96">
        <v>4</v>
      </c>
      <c r="AC263" s="27" t="s">
        <v>334</v>
      </c>
      <c r="AD263" s="27" t="s">
        <v>22</v>
      </c>
      <c r="AE263" s="27" t="s">
        <v>353</v>
      </c>
      <c r="AF263" s="27" t="s">
        <v>275</v>
      </c>
      <c r="AG263">
        <v>4</v>
      </c>
      <c r="AH263" s="55">
        <v>126.16</v>
      </c>
    </row>
    <row r="264" spans="27:34" ht="15" customHeight="1" x14ac:dyDescent="0.25">
      <c r="AA264" s="95">
        <v>41416</v>
      </c>
      <c r="AB264" s="96">
        <v>4</v>
      </c>
      <c r="AC264" s="27" t="s">
        <v>335</v>
      </c>
      <c r="AD264" s="27" t="s">
        <v>344</v>
      </c>
      <c r="AE264" s="27" t="s">
        <v>218</v>
      </c>
      <c r="AF264" s="27" t="s">
        <v>276</v>
      </c>
      <c r="AG264">
        <v>4</v>
      </c>
      <c r="AH264" s="55">
        <v>156.30000000000001</v>
      </c>
    </row>
    <row r="265" spans="27:34" ht="15" customHeight="1" x14ac:dyDescent="0.25">
      <c r="AA265" s="95">
        <v>41416</v>
      </c>
      <c r="AB265" s="96">
        <v>4</v>
      </c>
      <c r="AC265" s="27" t="s">
        <v>335</v>
      </c>
      <c r="AD265" s="27" t="s">
        <v>344</v>
      </c>
      <c r="AE265" s="88" t="s">
        <v>353</v>
      </c>
      <c r="AF265" s="27" t="s">
        <v>276</v>
      </c>
      <c r="AG265">
        <v>3</v>
      </c>
      <c r="AH265" s="55">
        <v>73.42</v>
      </c>
    </row>
    <row r="266" spans="27:34" ht="15" customHeight="1" x14ac:dyDescent="0.25">
      <c r="AA266" s="95">
        <v>41416</v>
      </c>
      <c r="AB266" s="96">
        <v>4</v>
      </c>
      <c r="AC266" s="27" t="s">
        <v>335</v>
      </c>
      <c r="AD266" s="27" t="s">
        <v>343</v>
      </c>
      <c r="AE266" s="27" t="s">
        <v>352</v>
      </c>
      <c r="AF266" s="27" t="s">
        <v>276</v>
      </c>
      <c r="AG266">
        <v>7</v>
      </c>
      <c r="AH266" s="55">
        <v>310.74</v>
      </c>
    </row>
    <row r="267" spans="27:34" ht="15" customHeight="1" x14ac:dyDescent="0.25">
      <c r="AA267" s="95">
        <v>41416</v>
      </c>
      <c r="AB267" s="96">
        <v>4</v>
      </c>
      <c r="AC267" s="27" t="s">
        <v>335</v>
      </c>
      <c r="AD267" s="27" t="s">
        <v>343</v>
      </c>
      <c r="AE267" s="88" t="s">
        <v>352</v>
      </c>
      <c r="AF267" s="27" t="s">
        <v>276</v>
      </c>
      <c r="AG267">
        <v>6</v>
      </c>
      <c r="AH267" s="55">
        <v>296.26</v>
      </c>
    </row>
    <row r="268" spans="27:34" ht="15" customHeight="1" x14ac:dyDescent="0.25">
      <c r="AA268" s="95">
        <v>41416</v>
      </c>
      <c r="AB268" s="96">
        <v>4</v>
      </c>
      <c r="AC268" s="27" t="s">
        <v>336</v>
      </c>
      <c r="AD268" s="27" t="s">
        <v>22</v>
      </c>
      <c r="AE268" s="27" t="s">
        <v>218</v>
      </c>
      <c r="AF268" s="27" t="s">
        <v>275</v>
      </c>
      <c r="AG268">
        <v>2</v>
      </c>
      <c r="AH268" s="55">
        <v>115.29</v>
      </c>
    </row>
    <row r="269" spans="27:34" ht="15" customHeight="1" x14ac:dyDescent="0.25">
      <c r="AA269" s="95">
        <v>41417</v>
      </c>
      <c r="AB269" s="96">
        <v>5</v>
      </c>
      <c r="AC269" s="27" t="s">
        <v>336</v>
      </c>
      <c r="AD269" s="27" t="s">
        <v>22</v>
      </c>
      <c r="AE269" s="27" t="s">
        <v>353</v>
      </c>
      <c r="AF269" s="27" t="s">
        <v>275</v>
      </c>
      <c r="AG269">
        <v>4</v>
      </c>
      <c r="AH269" s="55">
        <v>212.94</v>
      </c>
    </row>
    <row r="270" spans="27:34" ht="15" customHeight="1" x14ac:dyDescent="0.25">
      <c r="AA270" s="95">
        <v>41418</v>
      </c>
      <c r="AB270" s="96">
        <v>6</v>
      </c>
      <c r="AC270" s="27" t="s">
        <v>334</v>
      </c>
      <c r="AD270" s="27" t="s">
        <v>344</v>
      </c>
      <c r="AE270" s="27" t="s">
        <v>352</v>
      </c>
      <c r="AF270" s="27" t="s">
        <v>276</v>
      </c>
      <c r="AG270">
        <v>2</v>
      </c>
      <c r="AH270" s="55">
        <v>85.93</v>
      </c>
    </row>
    <row r="271" spans="27:34" ht="15" customHeight="1" x14ac:dyDescent="0.25">
      <c r="AA271" s="95">
        <v>41418</v>
      </c>
      <c r="AB271" s="96">
        <v>6</v>
      </c>
      <c r="AC271" s="27" t="s">
        <v>335</v>
      </c>
      <c r="AD271" s="27" t="s">
        <v>22</v>
      </c>
      <c r="AE271" s="27" t="s">
        <v>353</v>
      </c>
      <c r="AF271" s="27" t="s">
        <v>275</v>
      </c>
      <c r="AG271">
        <v>2</v>
      </c>
      <c r="AH271" s="55">
        <v>80.02</v>
      </c>
    </row>
    <row r="272" spans="27:34" ht="15" customHeight="1" x14ac:dyDescent="0.25">
      <c r="AA272" s="95">
        <v>41418</v>
      </c>
      <c r="AB272" s="96">
        <v>6</v>
      </c>
      <c r="AC272" s="27" t="s">
        <v>335</v>
      </c>
      <c r="AD272" s="27" t="s">
        <v>343</v>
      </c>
      <c r="AE272" s="88" t="s">
        <v>218</v>
      </c>
      <c r="AF272" s="27" t="s">
        <v>276</v>
      </c>
      <c r="AG272">
        <v>5</v>
      </c>
      <c r="AH272" s="55">
        <v>286.17</v>
      </c>
    </row>
    <row r="273" spans="27:34" ht="15" customHeight="1" x14ac:dyDescent="0.25">
      <c r="AA273" s="95">
        <v>41419</v>
      </c>
      <c r="AB273" s="96">
        <v>7</v>
      </c>
      <c r="AC273" s="27" t="s">
        <v>334</v>
      </c>
      <c r="AD273" s="27" t="s">
        <v>344</v>
      </c>
      <c r="AE273" s="27" t="s">
        <v>352</v>
      </c>
      <c r="AF273" s="27" t="s">
        <v>276</v>
      </c>
      <c r="AG273">
        <v>4</v>
      </c>
      <c r="AH273" s="55">
        <v>190.27</v>
      </c>
    </row>
    <row r="274" spans="27:34" ht="15" customHeight="1" x14ac:dyDescent="0.25">
      <c r="AA274" s="95">
        <v>41419</v>
      </c>
      <c r="AB274" s="96">
        <v>7</v>
      </c>
      <c r="AC274" s="27" t="s">
        <v>335</v>
      </c>
      <c r="AD274" s="27" t="s">
        <v>343</v>
      </c>
      <c r="AE274" s="27" t="s">
        <v>353</v>
      </c>
      <c r="AF274" s="27" t="s">
        <v>275</v>
      </c>
      <c r="AG274">
        <v>5</v>
      </c>
      <c r="AH274" s="55">
        <v>265.24</v>
      </c>
    </row>
    <row r="275" spans="27:34" ht="15" customHeight="1" x14ac:dyDescent="0.25">
      <c r="AA275" s="95">
        <v>41419</v>
      </c>
      <c r="AB275" s="96">
        <v>7</v>
      </c>
      <c r="AC275" s="27" t="s">
        <v>335</v>
      </c>
      <c r="AD275" s="27" t="s">
        <v>22</v>
      </c>
      <c r="AE275" s="88" t="s">
        <v>352</v>
      </c>
      <c r="AF275" s="27" t="s">
        <v>276</v>
      </c>
      <c r="AG275">
        <v>7</v>
      </c>
      <c r="AH275" s="55">
        <v>353.93</v>
      </c>
    </row>
    <row r="276" spans="27:34" ht="15" customHeight="1" x14ac:dyDescent="0.25">
      <c r="AA276" s="95">
        <v>41420</v>
      </c>
      <c r="AB276" s="96">
        <v>1</v>
      </c>
      <c r="AC276" s="27" t="s">
        <v>334</v>
      </c>
      <c r="AD276" s="27" t="s">
        <v>343</v>
      </c>
      <c r="AE276" s="27" t="s">
        <v>353</v>
      </c>
      <c r="AF276" s="27" t="s">
        <v>275</v>
      </c>
      <c r="AG276">
        <v>5</v>
      </c>
      <c r="AH276" s="55">
        <v>314.77</v>
      </c>
    </row>
    <row r="277" spans="27:34" ht="15" customHeight="1" x14ac:dyDescent="0.25">
      <c r="AA277" s="95">
        <v>41420</v>
      </c>
      <c r="AB277" s="96">
        <v>1</v>
      </c>
      <c r="AC277" s="27" t="s">
        <v>335</v>
      </c>
      <c r="AD277" s="27" t="s">
        <v>346</v>
      </c>
      <c r="AE277" s="88" t="s">
        <v>353</v>
      </c>
      <c r="AF277" s="27" t="s">
        <v>276</v>
      </c>
      <c r="AG277">
        <v>2</v>
      </c>
      <c r="AH277" s="55">
        <v>169.23</v>
      </c>
    </row>
    <row r="278" spans="27:34" ht="15" customHeight="1" x14ac:dyDescent="0.25">
      <c r="AA278" s="95">
        <v>41420</v>
      </c>
      <c r="AB278" s="96">
        <v>1</v>
      </c>
      <c r="AC278" s="27" t="s">
        <v>336</v>
      </c>
      <c r="AD278" s="27" t="s">
        <v>22</v>
      </c>
      <c r="AE278" s="27" t="s">
        <v>352</v>
      </c>
      <c r="AF278" s="27" t="s">
        <v>276</v>
      </c>
      <c r="AG278">
        <v>3</v>
      </c>
      <c r="AH278" s="55">
        <v>149.71</v>
      </c>
    </row>
    <row r="279" spans="27:34" ht="15" customHeight="1" x14ac:dyDescent="0.25">
      <c r="AA279" s="95">
        <v>41420</v>
      </c>
      <c r="AB279" s="96">
        <v>1</v>
      </c>
      <c r="AC279" s="27" t="s">
        <v>336</v>
      </c>
      <c r="AD279" s="27" t="s">
        <v>346</v>
      </c>
      <c r="AE279" s="27" t="s">
        <v>352</v>
      </c>
      <c r="AF279" s="27" t="s">
        <v>275</v>
      </c>
      <c r="AG279">
        <v>2</v>
      </c>
      <c r="AH279" s="55">
        <v>105.35</v>
      </c>
    </row>
    <row r="280" spans="27:34" ht="15" customHeight="1" x14ac:dyDescent="0.25">
      <c r="AA280" s="95">
        <v>41421</v>
      </c>
      <c r="AB280" s="96">
        <v>2</v>
      </c>
      <c r="AC280" s="27" t="s">
        <v>335</v>
      </c>
      <c r="AD280" s="27" t="s">
        <v>344</v>
      </c>
      <c r="AE280" s="27" t="s">
        <v>353</v>
      </c>
      <c r="AF280" s="27" t="s">
        <v>276</v>
      </c>
      <c r="AG280">
        <v>2</v>
      </c>
      <c r="AH280" s="55">
        <v>111.47</v>
      </c>
    </row>
    <row r="281" spans="27:34" ht="15" customHeight="1" x14ac:dyDescent="0.25">
      <c r="AA281" s="95">
        <v>41421</v>
      </c>
      <c r="AB281" s="96">
        <v>2</v>
      </c>
      <c r="AC281" s="27" t="s">
        <v>336</v>
      </c>
      <c r="AD281" s="27" t="s">
        <v>22</v>
      </c>
      <c r="AE281" s="27" t="s">
        <v>352</v>
      </c>
      <c r="AF281" s="27" t="s">
        <v>275</v>
      </c>
      <c r="AG281">
        <v>9</v>
      </c>
      <c r="AH281" s="55">
        <v>441.16</v>
      </c>
    </row>
    <row r="282" spans="27:34" ht="15" customHeight="1" x14ac:dyDescent="0.25">
      <c r="AA282" s="95">
        <v>41422</v>
      </c>
      <c r="AB282" s="96">
        <v>3</v>
      </c>
      <c r="AC282" s="27" t="s">
        <v>334</v>
      </c>
      <c r="AD282" s="27" t="s">
        <v>346</v>
      </c>
      <c r="AE282" s="27" t="s">
        <v>352</v>
      </c>
      <c r="AF282" s="27" t="s">
        <v>276</v>
      </c>
      <c r="AG282">
        <v>5</v>
      </c>
      <c r="AH282" s="55">
        <v>179.56</v>
      </c>
    </row>
    <row r="283" spans="27:34" ht="15" customHeight="1" x14ac:dyDescent="0.25">
      <c r="AA283" s="95">
        <v>41422</v>
      </c>
      <c r="AB283" s="96">
        <v>3</v>
      </c>
      <c r="AC283" s="27" t="s">
        <v>336</v>
      </c>
      <c r="AD283" s="27" t="s">
        <v>344</v>
      </c>
      <c r="AE283" s="27" t="s">
        <v>352</v>
      </c>
      <c r="AF283" s="27" t="s">
        <v>275</v>
      </c>
      <c r="AG283">
        <v>2</v>
      </c>
      <c r="AH283" s="55">
        <v>83.15</v>
      </c>
    </row>
    <row r="284" spans="27:34" ht="15" customHeight="1" x14ac:dyDescent="0.25">
      <c r="AA284" s="95">
        <v>41423</v>
      </c>
      <c r="AB284" s="96">
        <v>4</v>
      </c>
      <c r="AC284" s="27" t="s">
        <v>336</v>
      </c>
      <c r="AD284" s="27" t="s">
        <v>344</v>
      </c>
      <c r="AE284" s="27" t="s">
        <v>353</v>
      </c>
      <c r="AF284" s="27" t="s">
        <v>275</v>
      </c>
      <c r="AG284">
        <v>4</v>
      </c>
      <c r="AH284" s="55">
        <v>262.86</v>
      </c>
    </row>
    <row r="285" spans="27:34" ht="15" customHeight="1" x14ac:dyDescent="0.25">
      <c r="AA285" s="95">
        <v>41423</v>
      </c>
      <c r="AB285" s="96">
        <v>4</v>
      </c>
      <c r="AC285" s="27" t="s">
        <v>336</v>
      </c>
      <c r="AD285" s="27" t="s">
        <v>346</v>
      </c>
      <c r="AE285" s="27" t="s">
        <v>353</v>
      </c>
      <c r="AF285" s="27" t="s">
        <v>275</v>
      </c>
      <c r="AG285">
        <v>2</v>
      </c>
      <c r="AH285" s="55">
        <v>82.51</v>
      </c>
    </row>
    <row r="286" spans="27:34" ht="15" customHeight="1" x14ac:dyDescent="0.25">
      <c r="AA286" s="95">
        <v>41424</v>
      </c>
      <c r="AB286" s="96">
        <v>5</v>
      </c>
      <c r="AC286" s="27" t="s">
        <v>334</v>
      </c>
      <c r="AD286" s="27" t="s">
        <v>343</v>
      </c>
      <c r="AE286" s="88" t="s">
        <v>352</v>
      </c>
      <c r="AF286" s="27" t="s">
        <v>276</v>
      </c>
      <c r="AG286">
        <v>5</v>
      </c>
      <c r="AH286" s="55">
        <v>290.27</v>
      </c>
    </row>
    <row r="287" spans="27:34" ht="15" customHeight="1" x14ac:dyDescent="0.25">
      <c r="AA287" s="95">
        <v>41424</v>
      </c>
      <c r="AB287" s="96">
        <v>5</v>
      </c>
      <c r="AC287" s="27" t="s">
        <v>334</v>
      </c>
      <c r="AD287" s="27" t="s">
        <v>22</v>
      </c>
      <c r="AE287" s="88" t="s">
        <v>353</v>
      </c>
      <c r="AF287" s="27" t="s">
        <v>276</v>
      </c>
      <c r="AG287">
        <v>5</v>
      </c>
      <c r="AH287" s="55">
        <v>223.08</v>
      </c>
    </row>
    <row r="288" spans="27:34" ht="15" customHeight="1" x14ac:dyDescent="0.25">
      <c r="AA288" s="95">
        <v>41424</v>
      </c>
      <c r="AB288" s="96">
        <v>5</v>
      </c>
      <c r="AC288" s="27" t="s">
        <v>335</v>
      </c>
      <c r="AD288" s="27" t="s">
        <v>343</v>
      </c>
      <c r="AE288" s="27" t="s">
        <v>352</v>
      </c>
      <c r="AF288" s="27" t="s">
        <v>276</v>
      </c>
      <c r="AG288">
        <v>3</v>
      </c>
      <c r="AH288" s="55">
        <v>165.77</v>
      </c>
    </row>
    <row r="289" spans="27:34" ht="15" customHeight="1" x14ac:dyDescent="0.25">
      <c r="AA289" s="95">
        <v>41424</v>
      </c>
      <c r="AB289" s="96">
        <v>5</v>
      </c>
      <c r="AC289" s="27" t="s">
        <v>336</v>
      </c>
      <c r="AD289" s="27" t="s">
        <v>344</v>
      </c>
      <c r="AE289" s="27" t="s">
        <v>353</v>
      </c>
      <c r="AF289" s="27" t="s">
        <v>276</v>
      </c>
      <c r="AG289">
        <v>2</v>
      </c>
      <c r="AH289" s="55">
        <v>99.81</v>
      </c>
    </row>
    <row r="290" spans="27:34" ht="15" customHeight="1" x14ac:dyDescent="0.25">
      <c r="AA290" s="95">
        <v>41425</v>
      </c>
      <c r="AB290" s="96">
        <v>6</v>
      </c>
      <c r="AC290" s="27" t="s">
        <v>334</v>
      </c>
      <c r="AD290" s="27" t="s">
        <v>343</v>
      </c>
      <c r="AE290" s="27" t="s">
        <v>353</v>
      </c>
      <c r="AF290" s="27" t="s">
        <v>276</v>
      </c>
      <c r="AG290">
        <v>3</v>
      </c>
      <c r="AH290" s="55">
        <v>158.94999999999999</v>
      </c>
    </row>
    <row r="291" spans="27:34" ht="15" customHeight="1" x14ac:dyDescent="0.25">
      <c r="AA291" s="95">
        <v>41425</v>
      </c>
      <c r="AB291" s="96">
        <v>6</v>
      </c>
      <c r="AC291" s="27" t="s">
        <v>334</v>
      </c>
      <c r="AD291" s="27" t="s">
        <v>346</v>
      </c>
      <c r="AE291" s="27" t="s">
        <v>353</v>
      </c>
      <c r="AF291" s="27" t="s">
        <v>276</v>
      </c>
      <c r="AG291">
        <v>5</v>
      </c>
      <c r="AH291" s="55">
        <v>280.99</v>
      </c>
    </row>
    <row r="292" spans="27:34" ht="15" customHeight="1" x14ac:dyDescent="0.25">
      <c r="AA292" s="95">
        <v>41425</v>
      </c>
      <c r="AB292" s="96">
        <v>6</v>
      </c>
      <c r="AC292" s="27" t="s">
        <v>334</v>
      </c>
      <c r="AD292" s="27" t="s">
        <v>344</v>
      </c>
      <c r="AE292" s="27" t="s">
        <v>353</v>
      </c>
      <c r="AF292" s="27" t="s">
        <v>276</v>
      </c>
      <c r="AG292">
        <v>4</v>
      </c>
      <c r="AH292" s="55">
        <v>149.88999999999999</v>
      </c>
    </row>
    <row r="293" spans="27:34" ht="15" customHeight="1" x14ac:dyDescent="0.25">
      <c r="AA293" s="95">
        <v>41425</v>
      </c>
      <c r="AB293" s="96">
        <v>6</v>
      </c>
      <c r="AC293" s="27" t="s">
        <v>335</v>
      </c>
      <c r="AD293" s="27" t="s">
        <v>344</v>
      </c>
      <c r="AE293" s="27" t="s">
        <v>352</v>
      </c>
      <c r="AF293" s="27" t="s">
        <v>276</v>
      </c>
      <c r="AG293">
        <v>7</v>
      </c>
      <c r="AH293" s="55">
        <v>363.52</v>
      </c>
    </row>
    <row r="294" spans="27:34" ht="15" customHeight="1" x14ac:dyDescent="0.25">
      <c r="AA294" s="95">
        <v>41425</v>
      </c>
      <c r="AB294" s="96">
        <v>6</v>
      </c>
      <c r="AC294" s="27" t="s">
        <v>336</v>
      </c>
      <c r="AD294" s="27" t="s">
        <v>343</v>
      </c>
      <c r="AE294" s="27" t="s">
        <v>352</v>
      </c>
      <c r="AF294" s="27" t="s">
        <v>275</v>
      </c>
      <c r="AG294">
        <v>2</v>
      </c>
      <c r="AH294" s="55">
        <v>93.97</v>
      </c>
    </row>
    <row r="295" spans="27:34" ht="15" customHeight="1" x14ac:dyDescent="0.25">
      <c r="AA295" s="95">
        <v>41426</v>
      </c>
      <c r="AB295" s="96">
        <v>7</v>
      </c>
      <c r="AC295" s="27" t="s">
        <v>335</v>
      </c>
      <c r="AD295" s="27" t="s">
        <v>343</v>
      </c>
      <c r="AE295" s="88" t="s">
        <v>353</v>
      </c>
      <c r="AF295" s="27" t="s">
        <v>276</v>
      </c>
      <c r="AG295">
        <v>8</v>
      </c>
      <c r="AH295" s="55">
        <v>391.97</v>
      </c>
    </row>
    <row r="296" spans="27:34" ht="15" customHeight="1" x14ac:dyDescent="0.25">
      <c r="AA296" s="95">
        <v>41426</v>
      </c>
      <c r="AB296" s="96">
        <v>7</v>
      </c>
      <c r="AC296" s="27" t="s">
        <v>335</v>
      </c>
      <c r="AD296" s="27" t="s">
        <v>22</v>
      </c>
      <c r="AE296" s="88" t="s">
        <v>352</v>
      </c>
      <c r="AF296" s="27" t="s">
        <v>276</v>
      </c>
      <c r="AG296">
        <v>5</v>
      </c>
      <c r="AH296" s="55">
        <v>275.54000000000002</v>
      </c>
    </row>
    <row r="297" spans="27:34" ht="15" customHeight="1" x14ac:dyDescent="0.25">
      <c r="AA297" s="95">
        <v>41426</v>
      </c>
      <c r="AB297" s="96">
        <v>7</v>
      </c>
      <c r="AC297" s="27" t="s">
        <v>335</v>
      </c>
      <c r="AD297" s="27" t="s">
        <v>343</v>
      </c>
      <c r="AE297" s="27" t="s">
        <v>352</v>
      </c>
      <c r="AF297" s="27" t="s">
        <v>275</v>
      </c>
      <c r="AG297">
        <v>1</v>
      </c>
      <c r="AH297" s="55">
        <v>115.55</v>
      </c>
    </row>
    <row r="298" spans="27:34" ht="15" customHeight="1" x14ac:dyDescent="0.25">
      <c r="AA298" s="95">
        <v>41426</v>
      </c>
      <c r="AB298" s="96">
        <v>7</v>
      </c>
      <c r="AC298" s="27" t="s">
        <v>336</v>
      </c>
      <c r="AD298" s="27" t="s">
        <v>346</v>
      </c>
      <c r="AE298" s="27" t="s">
        <v>353</v>
      </c>
      <c r="AF298" s="27" t="s">
        <v>275</v>
      </c>
      <c r="AG298">
        <v>3</v>
      </c>
      <c r="AH298" s="55">
        <v>125</v>
      </c>
    </row>
    <row r="299" spans="27:34" ht="15" customHeight="1" x14ac:dyDescent="0.25">
      <c r="AA299" s="95">
        <v>41426</v>
      </c>
      <c r="AB299" s="96">
        <v>7</v>
      </c>
      <c r="AC299" s="27" t="s">
        <v>336</v>
      </c>
      <c r="AD299" s="27" t="s">
        <v>344</v>
      </c>
      <c r="AE299" s="27" t="s">
        <v>353</v>
      </c>
      <c r="AF299" s="27" t="s">
        <v>276</v>
      </c>
      <c r="AG299">
        <v>1</v>
      </c>
      <c r="AH299" s="55">
        <v>103.15</v>
      </c>
    </row>
    <row r="300" spans="27:34" ht="15" customHeight="1" x14ac:dyDescent="0.25">
      <c r="AA300" s="95">
        <v>41426</v>
      </c>
      <c r="AB300" s="96">
        <v>7</v>
      </c>
      <c r="AC300" s="27" t="s">
        <v>336</v>
      </c>
      <c r="AD300" s="27" t="s">
        <v>343</v>
      </c>
      <c r="AE300" s="27" t="s">
        <v>353</v>
      </c>
      <c r="AF300" s="27" t="s">
        <v>275</v>
      </c>
      <c r="AG300">
        <v>9</v>
      </c>
      <c r="AH300" s="55">
        <v>256.7</v>
      </c>
    </row>
    <row r="301" spans="27:34" ht="15" customHeight="1" x14ac:dyDescent="0.25">
      <c r="AA301" s="95">
        <v>41426</v>
      </c>
      <c r="AB301" s="96">
        <v>7</v>
      </c>
      <c r="AC301" s="27" t="s">
        <v>336</v>
      </c>
      <c r="AD301" s="27" t="s">
        <v>346</v>
      </c>
      <c r="AE301" s="27" t="s">
        <v>352</v>
      </c>
      <c r="AF301" s="27" t="s">
        <v>276</v>
      </c>
      <c r="AG301">
        <v>1</v>
      </c>
      <c r="AH301" s="55">
        <v>117.99</v>
      </c>
    </row>
    <row r="302" spans="27:34" ht="15" customHeight="1" x14ac:dyDescent="0.25">
      <c r="AA302" s="95">
        <v>41426</v>
      </c>
      <c r="AB302" s="96">
        <v>7</v>
      </c>
      <c r="AC302" s="27" t="s">
        <v>336</v>
      </c>
      <c r="AD302" s="27" t="s">
        <v>344</v>
      </c>
      <c r="AE302" s="27" t="s">
        <v>352</v>
      </c>
      <c r="AF302" s="27" t="s">
        <v>276</v>
      </c>
      <c r="AG302">
        <v>2</v>
      </c>
      <c r="AH302" s="55">
        <v>98.55</v>
      </c>
    </row>
    <row r="303" spans="27:34" ht="15" customHeight="1" x14ac:dyDescent="0.25">
      <c r="AA303" s="95">
        <v>41427</v>
      </c>
      <c r="AB303" s="96">
        <v>1</v>
      </c>
      <c r="AC303" s="27" t="s">
        <v>334</v>
      </c>
      <c r="AD303" s="27" t="s">
        <v>346</v>
      </c>
      <c r="AE303" s="27" t="s">
        <v>218</v>
      </c>
      <c r="AF303" s="27" t="s">
        <v>276</v>
      </c>
      <c r="AG303">
        <v>2</v>
      </c>
      <c r="AH303" s="55">
        <v>112.93</v>
      </c>
    </row>
    <row r="304" spans="27:34" ht="15" customHeight="1" x14ac:dyDescent="0.25">
      <c r="AA304" s="95">
        <v>41427</v>
      </c>
      <c r="AB304" s="96">
        <v>1</v>
      </c>
      <c r="AC304" s="27" t="s">
        <v>336</v>
      </c>
      <c r="AD304" s="27" t="s">
        <v>344</v>
      </c>
      <c r="AE304" s="27" t="s">
        <v>352</v>
      </c>
      <c r="AF304" s="27" t="s">
        <v>276</v>
      </c>
      <c r="AG304">
        <v>2</v>
      </c>
      <c r="AH304" s="55">
        <v>76.3</v>
      </c>
    </row>
    <row r="305" spans="27:34" ht="15" customHeight="1" x14ac:dyDescent="0.25">
      <c r="AA305" s="95">
        <v>41428</v>
      </c>
      <c r="AB305" s="96">
        <v>2</v>
      </c>
      <c r="AC305" s="27" t="s">
        <v>335</v>
      </c>
      <c r="AD305" s="27" t="s">
        <v>343</v>
      </c>
      <c r="AE305" s="27" t="s">
        <v>218</v>
      </c>
      <c r="AF305" s="27" t="s">
        <v>276</v>
      </c>
      <c r="AG305">
        <v>2</v>
      </c>
      <c r="AH305" s="55">
        <v>129.80000000000001</v>
      </c>
    </row>
    <row r="306" spans="27:34" ht="15" customHeight="1" x14ac:dyDescent="0.25">
      <c r="AA306" s="95">
        <v>41428</v>
      </c>
      <c r="AB306" s="96">
        <v>2</v>
      </c>
      <c r="AC306" s="27" t="s">
        <v>336</v>
      </c>
      <c r="AD306" s="27" t="s">
        <v>344</v>
      </c>
      <c r="AE306" s="27" t="s">
        <v>353</v>
      </c>
      <c r="AF306" s="27" t="s">
        <v>276</v>
      </c>
      <c r="AG306">
        <v>3</v>
      </c>
      <c r="AH306" s="55">
        <v>140.25</v>
      </c>
    </row>
    <row r="307" spans="27:34" ht="15" customHeight="1" x14ac:dyDescent="0.25">
      <c r="AA307" s="95">
        <v>41429</v>
      </c>
      <c r="AB307" s="96">
        <v>3</v>
      </c>
      <c r="AC307" s="27" t="s">
        <v>334</v>
      </c>
      <c r="AD307" s="27" t="s">
        <v>343</v>
      </c>
      <c r="AE307" s="88" t="s">
        <v>353</v>
      </c>
      <c r="AF307" s="27" t="s">
        <v>275</v>
      </c>
      <c r="AG307">
        <v>3</v>
      </c>
      <c r="AH307" s="55">
        <v>149.79</v>
      </c>
    </row>
    <row r="308" spans="27:34" ht="15" customHeight="1" x14ac:dyDescent="0.25">
      <c r="AA308" s="95">
        <v>41429</v>
      </c>
      <c r="AB308" s="96">
        <v>3</v>
      </c>
      <c r="AC308" s="27" t="s">
        <v>334</v>
      </c>
      <c r="AD308" s="27" t="s">
        <v>343</v>
      </c>
      <c r="AE308" s="27" t="s">
        <v>353</v>
      </c>
      <c r="AF308" s="27" t="s">
        <v>276</v>
      </c>
      <c r="AG308">
        <v>4</v>
      </c>
      <c r="AH308" s="55">
        <v>172.2</v>
      </c>
    </row>
    <row r="309" spans="27:34" ht="15" customHeight="1" x14ac:dyDescent="0.25">
      <c r="AA309" s="95">
        <v>41429</v>
      </c>
      <c r="AB309" s="96">
        <v>3</v>
      </c>
      <c r="AC309" s="27" t="s">
        <v>336</v>
      </c>
      <c r="AD309" s="27" t="s">
        <v>22</v>
      </c>
      <c r="AE309" s="88" t="s">
        <v>352</v>
      </c>
      <c r="AF309" s="27" t="s">
        <v>276</v>
      </c>
      <c r="AG309">
        <v>3</v>
      </c>
      <c r="AH309" s="55">
        <v>139.85</v>
      </c>
    </row>
    <row r="310" spans="27:34" ht="15" customHeight="1" x14ac:dyDescent="0.25">
      <c r="AA310" s="95">
        <v>41429</v>
      </c>
      <c r="AB310" s="96">
        <v>3</v>
      </c>
      <c r="AC310" s="27" t="s">
        <v>336</v>
      </c>
      <c r="AD310" s="27" t="s">
        <v>22</v>
      </c>
      <c r="AE310" s="27" t="s">
        <v>218</v>
      </c>
      <c r="AF310" s="27" t="s">
        <v>275</v>
      </c>
      <c r="AG310">
        <v>1</v>
      </c>
      <c r="AH310" s="55">
        <v>96.46</v>
      </c>
    </row>
    <row r="311" spans="27:34" ht="15" customHeight="1" x14ac:dyDescent="0.25">
      <c r="AA311" s="95">
        <v>41429</v>
      </c>
      <c r="AB311" s="96">
        <v>3</v>
      </c>
      <c r="AC311" s="27" t="s">
        <v>336</v>
      </c>
      <c r="AD311" s="27" t="s">
        <v>22</v>
      </c>
      <c r="AE311" s="27" t="s">
        <v>352</v>
      </c>
      <c r="AF311" s="27" t="s">
        <v>276</v>
      </c>
      <c r="AG311">
        <v>3</v>
      </c>
      <c r="AH311" s="55">
        <v>127.83</v>
      </c>
    </row>
    <row r="312" spans="27:34" ht="15" customHeight="1" x14ac:dyDescent="0.25">
      <c r="AA312" s="95">
        <v>41430</v>
      </c>
      <c r="AB312" s="96">
        <v>4</v>
      </c>
      <c r="AC312" s="27" t="s">
        <v>336</v>
      </c>
      <c r="AD312" s="27" t="s">
        <v>343</v>
      </c>
      <c r="AE312" s="27" t="s">
        <v>352</v>
      </c>
      <c r="AF312" s="27" t="s">
        <v>275</v>
      </c>
      <c r="AG312">
        <v>6</v>
      </c>
      <c r="AH312" s="55">
        <v>215.88</v>
      </c>
    </row>
    <row r="313" spans="27:34" ht="15" customHeight="1" x14ac:dyDescent="0.25">
      <c r="AA313" s="95">
        <v>41431</v>
      </c>
      <c r="AB313" s="96">
        <v>5</v>
      </c>
      <c r="AC313" s="27" t="s">
        <v>334</v>
      </c>
      <c r="AD313" s="27" t="s">
        <v>343</v>
      </c>
      <c r="AE313" s="27" t="s">
        <v>353</v>
      </c>
      <c r="AF313" s="27" t="s">
        <v>276</v>
      </c>
      <c r="AG313">
        <v>2</v>
      </c>
      <c r="AH313" s="55">
        <v>133.49</v>
      </c>
    </row>
    <row r="314" spans="27:34" ht="15" customHeight="1" x14ac:dyDescent="0.25">
      <c r="AA314" s="95">
        <v>41431</v>
      </c>
      <c r="AB314" s="96">
        <v>5</v>
      </c>
      <c r="AC314" s="27" t="s">
        <v>336</v>
      </c>
      <c r="AD314" s="27" t="s">
        <v>22</v>
      </c>
      <c r="AE314" s="27" t="s">
        <v>352</v>
      </c>
      <c r="AF314" s="27" t="s">
        <v>275</v>
      </c>
      <c r="AG314">
        <v>2</v>
      </c>
      <c r="AH314" s="55">
        <v>117.33</v>
      </c>
    </row>
    <row r="315" spans="27:34" ht="15" customHeight="1" x14ac:dyDescent="0.25">
      <c r="AA315" s="95">
        <v>41432</v>
      </c>
      <c r="AB315" s="96">
        <v>6</v>
      </c>
      <c r="AC315" s="27" t="s">
        <v>334</v>
      </c>
      <c r="AD315" s="27" t="s">
        <v>22</v>
      </c>
      <c r="AE315" s="27" t="s">
        <v>352</v>
      </c>
      <c r="AF315" s="27" t="s">
        <v>276</v>
      </c>
      <c r="AG315">
        <v>2</v>
      </c>
      <c r="AH315" s="55">
        <v>107.98</v>
      </c>
    </row>
    <row r="316" spans="27:34" ht="15" customHeight="1" x14ac:dyDescent="0.25">
      <c r="AA316" s="95">
        <v>41432</v>
      </c>
      <c r="AB316" s="96">
        <v>6</v>
      </c>
      <c r="AC316" s="27" t="s">
        <v>335</v>
      </c>
      <c r="AD316" s="27" t="s">
        <v>346</v>
      </c>
      <c r="AE316" s="27" t="s">
        <v>352</v>
      </c>
      <c r="AF316" s="27" t="s">
        <v>276</v>
      </c>
      <c r="AG316">
        <v>6</v>
      </c>
      <c r="AH316" s="55">
        <v>203.11</v>
      </c>
    </row>
    <row r="317" spans="27:34" ht="15" customHeight="1" x14ac:dyDescent="0.25">
      <c r="AA317" s="95">
        <v>41432</v>
      </c>
      <c r="AB317" s="96">
        <v>6</v>
      </c>
      <c r="AC317" s="27" t="s">
        <v>335</v>
      </c>
      <c r="AD317" s="27" t="s">
        <v>22</v>
      </c>
      <c r="AE317" s="27" t="s">
        <v>352</v>
      </c>
      <c r="AF317" s="27" t="s">
        <v>276</v>
      </c>
      <c r="AG317">
        <v>5</v>
      </c>
      <c r="AH317" s="55">
        <v>193.33</v>
      </c>
    </row>
    <row r="318" spans="27:34" ht="15" customHeight="1" x14ac:dyDescent="0.25">
      <c r="AA318" s="95">
        <v>41432</v>
      </c>
      <c r="AB318" s="96">
        <v>6</v>
      </c>
      <c r="AC318" s="27" t="s">
        <v>336</v>
      </c>
      <c r="AD318" s="27" t="s">
        <v>343</v>
      </c>
      <c r="AE318" s="27" t="s">
        <v>218</v>
      </c>
      <c r="AF318" s="27" t="s">
        <v>275</v>
      </c>
      <c r="AG318">
        <v>7</v>
      </c>
      <c r="AH318" s="55">
        <v>343.26</v>
      </c>
    </row>
    <row r="319" spans="27:34" ht="15" customHeight="1" x14ac:dyDescent="0.25">
      <c r="AA319" s="95">
        <v>41433</v>
      </c>
      <c r="AB319" s="96">
        <v>7</v>
      </c>
      <c r="AC319" s="27" t="s">
        <v>334</v>
      </c>
      <c r="AD319" s="27" t="s">
        <v>343</v>
      </c>
      <c r="AE319" s="88" t="s">
        <v>353</v>
      </c>
      <c r="AF319" s="27" t="s">
        <v>275</v>
      </c>
      <c r="AG319">
        <v>11</v>
      </c>
      <c r="AH319" s="55">
        <v>485.01</v>
      </c>
    </row>
    <row r="320" spans="27:34" ht="15" customHeight="1" x14ac:dyDescent="0.25">
      <c r="AA320" s="95">
        <v>41433</v>
      </c>
      <c r="AB320" s="96">
        <v>7</v>
      </c>
      <c r="AC320" s="27" t="s">
        <v>336</v>
      </c>
      <c r="AD320" s="27" t="s">
        <v>346</v>
      </c>
      <c r="AE320" s="88" t="s">
        <v>353</v>
      </c>
      <c r="AF320" s="27" t="s">
        <v>276</v>
      </c>
      <c r="AG320">
        <v>4</v>
      </c>
      <c r="AH320" s="55">
        <v>221.93</v>
      </c>
    </row>
    <row r="321" spans="27:34" ht="15" customHeight="1" x14ac:dyDescent="0.25">
      <c r="AA321" s="95">
        <v>41433</v>
      </c>
      <c r="AB321" s="96">
        <v>7</v>
      </c>
      <c r="AC321" s="27" t="s">
        <v>336</v>
      </c>
      <c r="AD321" s="27" t="s">
        <v>22</v>
      </c>
      <c r="AE321" s="27" t="s">
        <v>218</v>
      </c>
      <c r="AF321" s="27" t="s">
        <v>275</v>
      </c>
      <c r="AG321">
        <v>2</v>
      </c>
      <c r="AH321" s="55">
        <v>94.04</v>
      </c>
    </row>
    <row r="322" spans="27:34" ht="15" customHeight="1" x14ac:dyDescent="0.25">
      <c r="AA322" s="95">
        <v>41433</v>
      </c>
      <c r="AB322" s="96">
        <v>7</v>
      </c>
      <c r="AC322" s="27" t="s">
        <v>336</v>
      </c>
      <c r="AD322" s="27" t="s">
        <v>343</v>
      </c>
      <c r="AE322" s="27" t="s">
        <v>353</v>
      </c>
      <c r="AF322" s="27" t="s">
        <v>275</v>
      </c>
      <c r="AG322">
        <v>1</v>
      </c>
      <c r="AH322" s="55">
        <v>113.37</v>
      </c>
    </row>
    <row r="323" spans="27:34" ht="15" customHeight="1" x14ac:dyDescent="0.25">
      <c r="AA323" s="95">
        <v>41434</v>
      </c>
      <c r="AB323" s="96">
        <v>1</v>
      </c>
      <c r="AC323" s="27" t="s">
        <v>335</v>
      </c>
      <c r="AD323" s="27" t="s">
        <v>343</v>
      </c>
      <c r="AE323" s="27" t="s">
        <v>218</v>
      </c>
      <c r="AF323" s="27" t="s">
        <v>275</v>
      </c>
      <c r="AG323">
        <v>5</v>
      </c>
      <c r="AH323" s="55">
        <v>188.26</v>
      </c>
    </row>
    <row r="324" spans="27:34" ht="15" customHeight="1" x14ac:dyDescent="0.25">
      <c r="AA324" s="95">
        <v>41435</v>
      </c>
      <c r="AB324" s="96">
        <v>2</v>
      </c>
      <c r="AC324" s="27" t="s">
        <v>335</v>
      </c>
      <c r="AD324" s="27" t="s">
        <v>22</v>
      </c>
      <c r="AE324" s="27" t="s">
        <v>352</v>
      </c>
      <c r="AF324" s="27" t="s">
        <v>276</v>
      </c>
      <c r="AG324">
        <v>4</v>
      </c>
      <c r="AH324" s="55">
        <v>170.19</v>
      </c>
    </row>
    <row r="325" spans="27:34" ht="15" customHeight="1" x14ac:dyDescent="0.25">
      <c r="AA325" s="95">
        <v>41435</v>
      </c>
      <c r="AB325" s="96">
        <v>2</v>
      </c>
      <c r="AC325" s="27" t="s">
        <v>335</v>
      </c>
      <c r="AD325" s="27" t="s">
        <v>22</v>
      </c>
      <c r="AE325" s="27" t="s">
        <v>218</v>
      </c>
      <c r="AF325" s="27" t="s">
        <v>276</v>
      </c>
      <c r="AG325">
        <v>4</v>
      </c>
      <c r="AH325" s="55">
        <v>224.15</v>
      </c>
    </row>
    <row r="326" spans="27:34" ht="15" customHeight="1" x14ac:dyDescent="0.25">
      <c r="AA326" s="95">
        <v>41435</v>
      </c>
      <c r="AB326" s="96">
        <v>2</v>
      </c>
      <c r="AC326" s="27" t="s">
        <v>335</v>
      </c>
      <c r="AD326" s="27" t="s">
        <v>343</v>
      </c>
      <c r="AE326" s="88" t="s">
        <v>218</v>
      </c>
      <c r="AF326" s="27" t="s">
        <v>276</v>
      </c>
      <c r="AG326">
        <v>7</v>
      </c>
      <c r="AH326" s="55">
        <v>352.32</v>
      </c>
    </row>
    <row r="327" spans="27:34" ht="15" customHeight="1" x14ac:dyDescent="0.25">
      <c r="AA327" s="95">
        <v>41435</v>
      </c>
      <c r="AB327" s="96">
        <v>2</v>
      </c>
      <c r="AC327" s="27" t="s">
        <v>336</v>
      </c>
      <c r="AD327" s="27" t="s">
        <v>346</v>
      </c>
      <c r="AE327" s="27" t="s">
        <v>218</v>
      </c>
      <c r="AF327" s="27" t="s">
        <v>275</v>
      </c>
      <c r="AG327">
        <v>4</v>
      </c>
      <c r="AH327" s="55">
        <v>257.18</v>
      </c>
    </row>
    <row r="328" spans="27:34" ht="15" customHeight="1" x14ac:dyDescent="0.25">
      <c r="AA328" s="95">
        <v>41435</v>
      </c>
      <c r="AB328" s="96">
        <v>2</v>
      </c>
      <c r="AC328" s="27" t="s">
        <v>336</v>
      </c>
      <c r="AD328" s="27" t="s">
        <v>22</v>
      </c>
      <c r="AE328" s="27" t="s">
        <v>352</v>
      </c>
      <c r="AF328" s="27" t="s">
        <v>275</v>
      </c>
      <c r="AG328">
        <v>2</v>
      </c>
      <c r="AH328" s="55">
        <v>122.06</v>
      </c>
    </row>
    <row r="329" spans="27:34" ht="15" customHeight="1" x14ac:dyDescent="0.25">
      <c r="AA329" s="95">
        <v>41435</v>
      </c>
      <c r="AB329" s="96">
        <v>2</v>
      </c>
      <c r="AC329" s="27" t="s">
        <v>336</v>
      </c>
      <c r="AD329" s="27" t="s">
        <v>343</v>
      </c>
      <c r="AE329" s="88" t="s">
        <v>352</v>
      </c>
      <c r="AF329" s="27" t="s">
        <v>275</v>
      </c>
      <c r="AG329">
        <v>4</v>
      </c>
      <c r="AH329" s="55">
        <v>239.95</v>
      </c>
    </row>
    <row r="330" spans="27:34" ht="15" customHeight="1" x14ac:dyDescent="0.25">
      <c r="AA330" s="95">
        <v>41436</v>
      </c>
      <c r="AB330" s="96">
        <v>3</v>
      </c>
      <c r="AC330" s="27" t="s">
        <v>335</v>
      </c>
      <c r="AD330" s="27" t="s">
        <v>346</v>
      </c>
      <c r="AE330" s="27" t="s">
        <v>353</v>
      </c>
      <c r="AF330" s="27" t="s">
        <v>276</v>
      </c>
      <c r="AG330">
        <v>3</v>
      </c>
      <c r="AH330" s="55">
        <v>124.44</v>
      </c>
    </row>
    <row r="331" spans="27:34" ht="15" customHeight="1" x14ac:dyDescent="0.25">
      <c r="AA331" s="95">
        <v>41436</v>
      </c>
      <c r="AB331" s="96">
        <v>3</v>
      </c>
      <c r="AC331" s="27" t="s">
        <v>335</v>
      </c>
      <c r="AD331" s="27" t="s">
        <v>343</v>
      </c>
      <c r="AE331" s="27" t="s">
        <v>352</v>
      </c>
      <c r="AF331" s="27" t="s">
        <v>275</v>
      </c>
      <c r="AG331">
        <v>4</v>
      </c>
      <c r="AH331" s="55">
        <v>116.58</v>
      </c>
    </row>
    <row r="332" spans="27:34" ht="15" customHeight="1" x14ac:dyDescent="0.25">
      <c r="AA332" s="95">
        <v>41436</v>
      </c>
      <c r="AB332" s="96">
        <v>3</v>
      </c>
      <c r="AC332" s="27" t="s">
        <v>335</v>
      </c>
      <c r="AD332" s="27" t="s">
        <v>346</v>
      </c>
      <c r="AE332" s="27" t="s">
        <v>218</v>
      </c>
      <c r="AF332" s="27" t="s">
        <v>276</v>
      </c>
      <c r="AG332">
        <v>2</v>
      </c>
      <c r="AH332" s="55">
        <v>154.46</v>
      </c>
    </row>
    <row r="333" spans="27:34" ht="15" customHeight="1" x14ac:dyDescent="0.25">
      <c r="AA333" s="95">
        <v>41436</v>
      </c>
      <c r="AB333" s="96">
        <v>3</v>
      </c>
      <c r="AC333" s="27" t="s">
        <v>336</v>
      </c>
      <c r="AD333" s="27" t="s">
        <v>346</v>
      </c>
      <c r="AE333" s="27" t="s">
        <v>353</v>
      </c>
      <c r="AF333" s="27" t="s">
        <v>275</v>
      </c>
      <c r="AG333">
        <v>1</v>
      </c>
      <c r="AH333" s="55">
        <v>76.92</v>
      </c>
    </row>
    <row r="334" spans="27:34" ht="15" customHeight="1" x14ac:dyDescent="0.25">
      <c r="AA334" s="95">
        <v>41436</v>
      </c>
      <c r="AB334" s="96">
        <v>3</v>
      </c>
      <c r="AC334" s="27" t="s">
        <v>336</v>
      </c>
      <c r="AD334" s="27" t="s">
        <v>344</v>
      </c>
      <c r="AE334" s="27" t="s">
        <v>353</v>
      </c>
      <c r="AF334" s="27" t="s">
        <v>275</v>
      </c>
      <c r="AG334">
        <v>4</v>
      </c>
      <c r="AH334" s="55">
        <v>194.85</v>
      </c>
    </row>
    <row r="335" spans="27:34" ht="15" customHeight="1" x14ac:dyDescent="0.25">
      <c r="AA335" s="95">
        <v>41437</v>
      </c>
      <c r="AB335" s="96">
        <v>4</v>
      </c>
      <c r="AC335" s="27" t="s">
        <v>334</v>
      </c>
      <c r="AD335" s="27" t="s">
        <v>344</v>
      </c>
      <c r="AE335" s="88" t="s">
        <v>353</v>
      </c>
      <c r="AF335" s="27" t="s">
        <v>276</v>
      </c>
      <c r="AG335">
        <v>6</v>
      </c>
      <c r="AH335" s="55">
        <v>367.7</v>
      </c>
    </row>
    <row r="336" spans="27:34" ht="15" customHeight="1" x14ac:dyDescent="0.25">
      <c r="AA336" s="95">
        <v>41437</v>
      </c>
      <c r="AB336" s="96">
        <v>4</v>
      </c>
      <c r="AC336" s="27" t="s">
        <v>336</v>
      </c>
      <c r="AD336" s="27" t="s">
        <v>343</v>
      </c>
      <c r="AE336" s="27" t="s">
        <v>218</v>
      </c>
      <c r="AF336" s="27" t="s">
        <v>275</v>
      </c>
      <c r="AG336">
        <v>1</v>
      </c>
      <c r="AH336" s="55">
        <v>119.5</v>
      </c>
    </row>
    <row r="337" spans="27:34" ht="15" customHeight="1" x14ac:dyDescent="0.25">
      <c r="AA337" s="95">
        <v>41437</v>
      </c>
      <c r="AB337" s="96">
        <v>4</v>
      </c>
      <c r="AC337" s="27" t="s">
        <v>336</v>
      </c>
      <c r="AD337" s="27" t="s">
        <v>22</v>
      </c>
      <c r="AE337" s="88" t="s">
        <v>353</v>
      </c>
      <c r="AF337" s="27" t="s">
        <v>275</v>
      </c>
      <c r="AG337">
        <v>7</v>
      </c>
      <c r="AH337" s="55">
        <v>270.94</v>
      </c>
    </row>
    <row r="338" spans="27:34" ht="15" customHeight="1" x14ac:dyDescent="0.25">
      <c r="AA338" s="95">
        <v>41437</v>
      </c>
      <c r="AB338" s="96">
        <v>4</v>
      </c>
      <c r="AC338" s="27" t="s">
        <v>336</v>
      </c>
      <c r="AD338" s="27" t="s">
        <v>22</v>
      </c>
      <c r="AE338" s="88" t="s">
        <v>218</v>
      </c>
      <c r="AF338" s="27" t="s">
        <v>275</v>
      </c>
      <c r="AG338">
        <v>2</v>
      </c>
      <c r="AH338" s="55">
        <v>94.71</v>
      </c>
    </row>
    <row r="339" spans="27:34" ht="15" customHeight="1" x14ac:dyDescent="0.25">
      <c r="AA339" s="95">
        <v>41438</v>
      </c>
      <c r="AB339" s="96">
        <v>5</v>
      </c>
      <c r="AC339" s="27" t="s">
        <v>334</v>
      </c>
      <c r="AD339" s="27" t="s">
        <v>344</v>
      </c>
      <c r="AE339" s="27" t="s">
        <v>352</v>
      </c>
      <c r="AF339" s="27" t="s">
        <v>275</v>
      </c>
      <c r="AG339">
        <v>4</v>
      </c>
      <c r="AH339" s="55">
        <v>154.01</v>
      </c>
    </row>
    <row r="340" spans="27:34" ht="15" customHeight="1" x14ac:dyDescent="0.25">
      <c r="AA340" s="95">
        <v>41438</v>
      </c>
      <c r="AB340" s="96">
        <v>5</v>
      </c>
      <c r="AC340" s="27" t="s">
        <v>334</v>
      </c>
      <c r="AD340" s="27" t="s">
        <v>346</v>
      </c>
      <c r="AE340" s="88" t="s">
        <v>352</v>
      </c>
      <c r="AF340" s="27" t="s">
        <v>276</v>
      </c>
      <c r="AG340">
        <v>5</v>
      </c>
      <c r="AH340" s="55">
        <v>313.3</v>
      </c>
    </row>
    <row r="341" spans="27:34" ht="15" customHeight="1" x14ac:dyDescent="0.25">
      <c r="AA341" s="95">
        <v>41438</v>
      </c>
      <c r="AB341" s="96">
        <v>5</v>
      </c>
      <c r="AC341" s="27" t="s">
        <v>335</v>
      </c>
      <c r="AD341" s="27" t="s">
        <v>22</v>
      </c>
      <c r="AE341" s="27" t="s">
        <v>352</v>
      </c>
      <c r="AF341" s="27" t="s">
        <v>275</v>
      </c>
      <c r="AG341">
        <v>7</v>
      </c>
      <c r="AH341" s="55">
        <v>217.99</v>
      </c>
    </row>
    <row r="342" spans="27:34" ht="15" customHeight="1" x14ac:dyDescent="0.25">
      <c r="AA342" s="95">
        <v>41439</v>
      </c>
      <c r="AB342" s="96">
        <v>6</v>
      </c>
      <c r="AC342" s="27" t="s">
        <v>335</v>
      </c>
      <c r="AD342" s="27" t="s">
        <v>343</v>
      </c>
      <c r="AE342" s="27" t="s">
        <v>352</v>
      </c>
      <c r="AF342" s="27" t="s">
        <v>276</v>
      </c>
      <c r="AG342">
        <v>3</v>
      </c>
      <c r="AH342" s="55">
        <v>127.22</v>
      </c>
    </row>
    <row r="343" spans="27:34" ht="15" customHeight="1" x14ac:dyDescent="0.25">
      <c r="AA343" s="95">
        <v>41439</v>
      </c>
      <c r="AB343" s="96">
        <v>6</v>
      </c>
      <c r="AC343" s="27" t="s">
        <v>335</v>
      </c>
      <c r="AD343" s="27" t="s">
        <v>344</v>
      </c>
      <c r="AE343" s="27" t="s">
        <v>353</v>
      </c>
      <c r="AF343" s="27" t="s">
        <v>275</v>
      </c>
      <c r="AG343">
        <v>1</v>
      </c>
      <c r="AH343" s="55">
        <v>135.97</v>
      </c>
    </row>
    <row r="344" spans="27:34" ht="15" customHeight="1" x14ac:dyDescent="0.25">
      <c r="AA344" s="95">
        <v>41439</v>
      </c>
      <c r="AB344" s="96">
        <v>6</v>
      </c>
      <c r="AC344" s="27" t="s">
        <v>335</v>
      </c>
      <c r="AD344" s="27" t="s">
        <v>22</v>
      </c>
      <c r="AE344" s="27" t="s">
        <v>353</v>
      </c>
      <c r="AF344" s="27" t="s">
        <v>276</v>
      </c>
      <c r="AG344">
        <v>1</v>
      </c>
      <c r="AH344" s="55">
        <v>87.14</v>
      </c>
    </row>
    <row r="345" spans="27:34" ht="15" customHeight="1" x14ac:dyDescent="0.25">
      <c r="AA345" s="95">
        <v>41439</v>
      </c>
      <c r="AB345" s="96">
        <v>6</v>
      </c>
      <c r="AC345" s="27" t="s">
        <v>335</v>
      </c>
      <c r="AD345" s="27" t="s">
        <v>346</v>
      </c>
      <c r="AE345" s="27" t="s">
        <v>352</v>
      </c>
      <c r="AF345" s="27" t="s">
        <v>275</v>
      </c>
      <c r="AG345">
        <v>2</v>
      </c>
      <c r="AH345" s="55">
        <v>96.77</v>
      </c>
    </row>
    <row r="346" spans="27:34" ht="15" customHeight="1" x14ac:dyDescent="0.25">
      <c r="AA346" s="95">
        <v>41439</v>
      </c>
      <c r="AB346" s="96">
        <v>6</v>
      </c>
      <c r="AC346" s="27" t="s">
        <v>336</v>
      </c>
      <c r="AD346" s="27" t="s">
        <v>22</v>
      </c>
      <c r="AE346" s="27" t="s">
        <v>353</v>
      </c>
      <c r="AF346" s="27" t="s">
        <v>276</v>
      </c>
      <c r="AG346">
        <v>1</v>
      </c>
      <c r="AH346" s="55">
        <v>74.739999999999995</v>
      </c>
    </row>
    <row r="347" spans="27:34" ht="15" customHeight="1" x14ac:dyDescent="0.25">
      <c r="AA347" s="95">
        <v>41440</v>
      </c>
      <c r="AB347" s="96">
        <v>7</v>
      </c>
      <c r="AC347" s="27" t="s">
        <v>334</v>
      </c>
      <c r="AD347" s="27" t="s">
        <v>344</v>
      </c>
      <c r="AE347" s="27" t="s">
        <v>218</v>
      </c>
      <c r="AF347" s="27" t="s">
        <v>276</v>
      </c>
      <c r="AG347">
        <v>1</v>
      </c>
      <c r="AH347" s="55">
        <v>117.48</v>
      </c>
    </row>
    <row r="348" spans="27:34" ht="15" customHeight="1" x14ac:dyDescent="0.25">
      <c r="AA348" s="95">
        <v>41440</v>
      </c>
      <c r="AB348" s="96">
        <v>7</v>
      </c>
      <c r="AC348" s="27" t="s">
        <v>334</v>
      </c>
      <c r="AD348" s="27" t="s">
        <v>22</v>
      </c>
      <c r="AE348" s="27" t="s">
        <v>352</v>
      </c>
      <c r="AF348" s="27" t="s">
        <v>275</v>
      </c>
      <c r="AG348">
        <v>2</v>
      </c>
      <c r="AH348" s="55">
        <v>132.88999999999999</v>
      </c>
    </row>
    <row r="349" spans="27:34" ht="15" customHeight="1" x14ac:dyDescent="0.25">
      <c r="AA349" s="95">
        <v>41440</v>
      </c>
      <c r="AB349" s="96">
        <v>7</v>
      </c>
      <c r="AC349" s="27" t="s">
        <v>334</v>
      </c>
      <c r="AD349" s="27" t="s">
        <v>343</v>
      </c>
      <c r="AE349" s="88" t="s">
        <v>352</v>
      </c>
      <c r="AF349" s="27" t="s">
        <v>275</v>
      </c>
      <c r="AG349">
        <v>5</v>
      </c>
      <c r="AH349" s="55">
        <v>230.26</v>
      </c>
    </row>
    <row r="350" spans="27:34" ht="15" customHeight="1" x14ac:dyDescent="0.25">
      <c r="AA350" s="95">
        <v>41440</v>
      </c>
      <c r="AB350" s="96">
        <v>7</v>
      </c>
      <c r="AC350" s="27" t="s">
        <v>335</v>
      </c>
      <c r="AD350" s="27" t="s">
        <v>343</v>
      </c>
      <c r="AE350" s="88" t="s">
        <v>352</v>
      </c>
      <c r="AF350" s="27" t="s">
        <v>275</v>
      </c>
      <c r="AG350">
        <v>10</v>
      </c>
      <c r="AH350" s="55">
        <v>451.03</v>
      </c>
    </row>
    <row r="351" spans="27:34" ht="15" customHeight="1" x14ac:dyDescent="0.25">
      <c r="AA351" s="95">
        <v>41440</v>
      </c>
      <c r="AB351" s="96">
        <v>7</v>
      </c>
      <c r="AC351" s="27" t="s">
        <v>335</v>
      </c>
      <c r="AD351" s="27" t="s">
        <v>346</v>
      </c>
      <c r="AE351" s="27" t="s">
        <v>218</v>
      </c>
      <c r="AF351" s="27" t="s">
        <v>276</v>
      </c>
      <c r="AG351">
        <v>3</v>
      </c>
      <c r="AH351" s="55">
        <v>153.31</v>
      </c>
    </row>
    <row r="352" spans="27:34" ht="15" customHeight="1" x14ac:dyDescent="0.25">
      <c r="AA352" s="95">
        <v>41441</v>
      </c>
      <c r="AB352" s="96">
        <v>1</v>
      </c>
      <c r="AC352" s="27" t="s">
        <v>334</v>
      </c>
      <c r="AD352" s="27" t="s">
        <v>346</v>
      </c>
      <c r="AE352" s="27" t="s">
        <v>353</v>
      </c>
      <c r="AF352" s="27" t="s">
        <v>275</v>
      </c>
      <c r="AG352">
        <v>3</v>
      </c>
      <c r="AH352" s="55">
        <v>117.79</v>
      </c>
    </row>
    <row r="353" spans="27:34" ht="15" customHeight="1" x14ac:dyDescent="0.25">
      <c r="AA353" s="95">
        <v>41442</v>
      </c>
      <c r="AB353" s="96">
        <v>2</v>
      </c>
      <c r="AC353" s="27" t="s">
        <v>334</v>
      </c>
      <c r="AD353" s="27" t="s">
        <v>22</v>
      </c>
      <c r="AE353" s="88" t="s">
        <v>352</v>
      </c>
      <c r="AF353" s="27" t="s">
        <v>276</v>
      </c>
      <c r="AG353">
        <v>7</v>
      </c>
      <c r="AH353" s="55">
        <v>357.32</v>
      </c>
    </row>
    <row r="354" spans="27:34" ht="15" customHeight="1" x14ac:dyDescent="0.25">
      <c r="AA354" s="95">
        <v>41442</v>
      </c>
      <c r="AB354" s="96">
        <v>2</v>
      </c>
      <c r="AC354" s="27" t="s">
        <v>335</v>
      </c>
      <c r="AD354" s="27" t="s">
        <v>344</v>
      </c>
      <c r="AE354" s="88" t="s">
        <v>352</v>
      </c>
      <c r="AF354" s="27" t="s">
        <v>276</v>
      </c>
      <c r="AG354">
        <v>7</v>
      </c>
      <c r="AH354" s="55">
        <v>374.17</v>
      </c>
    </row>
    <row r="355" spans="27:34" ht="15" customHeight="1" x14ac:dyDescent="0.25">
      <c r="AA355" s="95">
        <v>41443</v>
      </c>
      <c r="AB355" s="96">
        <v>3</v>
      </c>
      <c r="AC355" s="27" t="s">
        <v>335</v>
      </c>
      <c r="AD355" s="27" t="s">
        <v>343</v>
      </c>
      <c r="AE355" s="27" t="s">
        <v>353</v>
      </c>
      <c r="AF355" s="27" t="s">
        <v>276</v>
      </c>
      <c r="AG355">
        <v>3</v>
      </c>
      <c r="AH355" s="55">
        <v>122.28</v>
      </c>
    </row>
    <row r="356" spans="27:34" ht="15" customHeight="1" x14ac:dyDescent="0.25">
      <c r="AA356" s="95">
        <v>41443</v>
      </c>
      <c r="AB356" s="96">
        <v>3</v>
      </c>
      <c r="AC356" s="27" t="s">
        <v>336</v>
      </c>
      <c r="AD356" s="27" t="s">
        <v>22</v>
      </c>
      <c r="AE356" s="27" t="s">
        <v>353</v>
      </c>
      <c r="AF356" s="27" t="s">
        <v>275</v>
      </c>
      <c r="AG356">
        <v>2</v>
      </c>
      <c r="AH356" s="55">
        <v>122.57</v>
      </c>
    </row>
    <row r="357" spans="27:34" ht="15" customHeight="1" x14ac:dyDescent="0.25">
      <c r="AA357" s="95">
        <v>41444</v>
      </c>
      <c r="AB357" s="96">
        <v>4</v>
      </c>
      <c r="AC357" s="27" t="s">
        <v>336</v>
      </c>
      <c r="AD357" s="27" t="s">
        <v>344</v>
      </c>
      <c r="AE357" s="27" t="s">
        <v>218</v>
      </c>
      <c r="AF357" s="27" t="s">
        <v>276</v>
      </c>
      <c r="AG357">
        <v>2</v>
      </c>
      <c r="AH357" s="55">
        <v>134.59</v>
      </c>
    </row>
    <row r="358" spans="27:34" ht="15" customHeight="1" x14ac:dyDescent="0.25">
      <c r="AA358" s="95">
        <v>41444</v>
      </c>
      <c r="AB358" s="96">
        <v>4</v>
      </c>
      <c r="AC358" s="27" t="s">
        <v>336</v>
      </c>
      <c r="AD358" s="27" t="s">
        <v>344</v>
      </c>
      <c r="AE358" s="27" t="s">
        <v>352</v>
      </c>
      <c r="AF358" s="27" t="s">
        <v>275</v>
      </c>
      <c r="AG358">
        <v>1</v>
      </c>
      <c r="AH358" s="55">
        <v>134.97999999999999</v>
      </c>
    </row>
    <row r="359" spans="27:34" ht="15" customHeight="1" x14ac:dyDescent="0.25">
      <c r="AA359" s="95">
        <v>41444</v>
      </c>
      <c r="AB359" s="96">
        <v>4</v>
      </c>
      <c r="AC359" s="27" t="s">
        <v>336</v>
      </c>
      <c r="AD359" s="27" t="s">
        <v>346</v>
      </c>
      <c r="AE359" s="27" t="s">
        <v>218</v>
      </c>
      <c r="AF359" s="27" t="s">
        <v>275</v>
      </c>
      <c r="AG359">
        <v>1</v>
      </c>
      <c r="AH359" s="55">
        <v>109.45</v>
      </c>
    </row>
    <row r="360" spans="27:34" ht="15" customHeight="1" x14ac:dyDescent="0.25">
      <c r="AA360" s="95">
        <v>41445</v>
      </c>
      <c r="AB360" s="96">
        <v>5</v>
      </c>
      <c r="AC360" s="27" t="s">
        <v>334</v>
      </c>
      <c r="AD360" s="27" t="s">
        <v>22</v>
      </c>
      <c r="AE360" s="88" t="s">
        <v>352</v>
      </c>
      <c r="AF360" s="27" t="s">
        <v>276</v>
      </c>
      <c r="AG360">
        <v>3</v>
      </c>
      <c r="AH360" s="55">
        <v>131.52000000000001</v>
      </c>
    </row>
    <row r="361" spans="27:34" ht="15" customHeight="1" x14ac:dyDescent="0.25">
      <c r="AA361" s="95">
        <v>41446</v>
      </c>
      <c r="AB361" s="96">
        <v>6</v>
      </c>
      <c r="AC361" s="27" t="s">
        <v>334</v>
      </c>
      <c r="AD361" s="27" t="s">
        <v>346</v>
      </c>
      <c r="AE361" s="27" t="s">
        <v>352</v>
      </c>
      <c r="AF361" s="27" t="s">
        <v>276</v>
      </c>
      <c r="AG361">
        <v>1</v>
      </c>
      <c r="AH361" s="55">
        <v>88.76</v>
      </c>
    </row>
    <row r="362" spans="27:34" ht="15" customHeight="1" x14ac:dyDescent="0.25">
      <c r="AA362" s="95">
        <v>41446</v>
      </c>
      <c r="AB362" s="96">
        <v>6</v>
      </c>
      <c r="AC362" s="27" t="s">
        <v>334</v>
      </c>
      <c r="AD362" s="27" t="s">
        <v>344</v>
      </c>
      <c r="AE362" s="88" t="s">
        <v>353</v>
      </c>
      <c r="AF362" s="27" t="s">
        <v>276</v>
      </c>
      <c r="AG362">
        <v>2</v>
      </c>
      <c r="AH362" s="55">
        <v>174.28</v>
      </c>
    </row>
    <row r="363" spans="27:34" ht="15" customHeight="1" x14ac:dyDescent="0.25">
      <c r="AA363" s="95">
        <v>41446</v>
      </c>
      <c r="AB363" s="96">
        <v>6</v>
      </c>
      <c r="AC363" s="27" t="s">
        <v>335</v>
      </c>
      <c r="AD363" s="27" t="s">
        <v>22</v>
      </c>
      <c r="AE363" s="27" t="s">
        <v>353</v>
      </c>
      <c r="AF363" s="27" t="s">
        <v>275</v>
      </c>
      <c r="AG363">
        <v>1</v>
      </c>
      <c r="AH363" s="55">
        <v>100.7</v>
      </c>
    </row>
    <row r="364" spans="27:34" ht="15" customHeight="1" x14ac:dyDescent="0.25">
      <c r="AA364" s="95">
        <v>41446</v>
      </c>
      <c r="AB364" s="96">
        <v>6</v>
      </c>
      <c r="AC364" s="27" t="s">
        <v>335</v>
      </c>
      <c r="AD364" s="27" t="s">
        <v>343</v>
      </c>
      <c r="AE364" s="88" t="s">
        <v>353</v>
      </c>
      <c r="AF364" s="27" t="s">
        <v>276</v>
      </c>
      <c r="AG364">
        <v>7</v>
      </c>
      <c r="AH364" s="55">
        <v>387.43</v>
      </c>
    </row>
    <row r="365" spans="27:34" ht="15" customHeight="1" x14ac:dyDescent="0.25">
      <c r="AA365" s="95">
        <v>41446</v>
      </c>
      <c r="AB365" s="96">
        <v>6</v>
      </c>
      <c r="AC365" s="27" t="s">
        <v>335</v>
      </c>
      <c r="AD365" s="27" t="s">
        <v>22</v>
      </c>
      <c r="AE365" s="27" t="s">
        <v>353</v>
      </c>
      <c r="AF365" s="27" t="s">
        <v>276</v>
      </c>
      <c r="AG365">
        <v>3</v>
      </c>
      <c r="AH365" s="55">
        <v>160.71</v>
      </c>
    </row>
    <row r="366" spans="27:34" ht="15" customHeight="1" x14ac:dyDescent="0.25">
      <c r="AA366" s="95">
        <v>41446</v>
      </c>
      <c r="AB366" s="96">
        <v>6</v>
      </c>
      <c r="AC366" s="27" t="s">
        <v>336</v>
      </c>
      <c r="AD366" s="27" t="s">
        <v>344</v>
      </c>
      <c r="AE366" s="27" t="s">
        <v>353</v>
      </c>
      <c r="AF366" s="27" t="s">
        <v>275</v>
      </c>
      <c r="AG366">
        <v>1</v>
      </c>
      <c r="AH366" s="55">
        <v>105.91</v>
      </c>
    </row>
    <row r="367" spans="27:34" ht="15" customHeight="1" x14ac:dyDescent="0.25">
      <c r="AA367" s="95">
        <v>41446</v>
      </c>
      <c r="AB367" s="96">
        <v>6</v>
      </c>
      <c r="AC367" s="27" t="s">
        <v>336</v>
      </c>
      <c r="AD367" s="27" t="s">
        <v>22</v>
      </c>
      <c r="AE367" s="27" t="s">
        <v>218</v>
      </c>
      <c r="AF367" s="27" t="s">
        <v>275</v>
      </c>
      <c r="AG367">
        <v>1</v>
      </c>
      <c r="AH367" s="55">
        <v>101.46</v>
      </c>
    </row>
    <row r="368" spans="27:34" ht="15" customHeight="1" x14ac:dyDescent="0.25">
      <c r="AA368" s="95">
        <v>41447</v>
      </c>
      <c r="AB368" s="96">
        <v>7</v>
      </c>
      <c r="AC368" s="27" t="s">
        <v>334</v>
      </c>
      <c r="AD368" s="27" t="s">
        <v>22</v>
      </c>
      <c r="AE368" s="27" t="s">
        <v>353</v>
      </c>
      <c r="AF368" s="27" t="s">
        <v>276</v>
      </c>
      <c r="AG368">
        <v>5</v>
      </c>
      <c r="AH368" s="55">
        <v>271.67</v>
      </c>
    </row>
    <row r="369" spans="27:34" ht="15" customHeight="1" x14ac:dyDescent="0.25">
      <c r="AA369" s="95">
        <v>41447</v>
      </c>
      <c r="AB369" s="96">
        <v>7</v>
      </c>
      <c r="AC369" s="27" t="s">
        <v>334</v>
      </c>
      <c r="AD369" s="27" t="s">
        <v>343</v>
      </c>
      <c r="AE369" s="27" t="s">
        <v>353</v>
      </c>
      <c r="AF369" s="27" t="s">
        <v>275</v>
      </c>
      <c r="AG369">
        <v>1</v>
      </c>
      <c r="AH369" s="55">
        <v>112.74</v>
      </c>
    </row>
    <row r="370" spans="27:34" ht="15" customHeight="1" x14ac:dyDescent="0.25">
      <c r="AA370" s="95">
        <v>41447</v>
      </c>
      <c r="AB370" s="96">
        <v>7</v>
      </c>
      <c r="AC370" s="27" t="s">
        <v>335</v>
      </c>
      <c r="AD370" s="27" t="s">
        <v>343</v>
      </c>
      <c r="AE370" s="27" t="s">
        <v>352</v>
      </c>
      <c r="AF370" s="27" t="s">
        <v>275</v>
      </c>
      <c r="AG370">
        <v>1</v>
      </c>
      <c r="AH370" s="55">
        <v>96.42</v>
      </c>
    </row>
    <row r="371" spans="27:34" ht="15" customHeight="1" x14ac:dyDescent="0.25">
      <c r="AA371" s="95">
        <v>41447</v>
      </c>
      <c r="AB371" s="96">
        <v>7</v>
      </c>
      <c r="AC371" s="27" t="s">
        <v>336</v>
      </c>
      <c r="AD371" s="27" t="s">
        <v>343</v>
      </c>
      <c r="AE371" s="88" t="s">
        <v>352</v>
      </c>
      <c r="AF371" s="27" t="s">
        <v>276</v>
      </c>
      <c r="AG371">
        <v>6</v>
      </c>
      <c r="AH371" s="55">
        <v>271.48</v>
      </c>
    </row>
    <row r="372" spans="27:34" ht="15" customHeight="1" x14ac:dyDescent="0.25">
      <c r="AA372" s="95">
        <v>41448</v>
      </c>
      <c r="AB372" s="96">
        <v>1</v>
      </c>
      <c r="AC372" s="27" t="s">
        <v>334</v>
      </c>
      <c r="AD372" s="27" t="s">
        <v>343</v>
      </c>
      <c r="AE372" s="27" t="s">
        <v>353</v>
      </c>
      <c r="AF372" s="27" t="s">
        <v>275</v>
      </c>
      <c r="AG372">
        <v>2</v>
      </c>
      <c r="AH372" s="55">
        <v>156.79</v>
      </c>
    </row>
    <row r="373" spans="27:34" ht="15" customHeight="1" x14ac:dyDescent="0.25">
      <c r="AA373" s="95">
        <v>41448</v>
      </c>
      <c r="AB373" s="96">
        <v>1</v>
      </c>
      <c r="AC373" s="27" t="s">
        <v>334</v>
      </c>
      <c r="AD373" s="27" t="s">
        <v>344</v>
      </c>
      <c r="AE373" s="27" t="s">
        <v>218</v>
      </c>
      <c r="AF373" s="27" t="s">
        <v>276</v>
      </c>
      <c r="AG373">
        <v>5</v>
      </c>
      <c r="AH373" s="55">
        <v>249.63</v>
      </c>
    </row>
    <row r="374" spans="27:34" ht="15" customHeight="1" x14ac:dyDescent="0.25">
      <c r="AA374" s="95">
        <v>41448</v>
      </c>
      <c r="AB374" s="96">
        <v>1</v>
      </c>
      <c r="AC374" s="27" t="s">
        <v>335</v>
      </c>
      <c r="AD374" s="27" t="s">
        <v>22</v>
      </c>
      <c r="AE374" s="27" t="s">
        <v>353</v>
      </c>
      <c r="AF374" s="27" t="s">
        <v>275</v>
      </c>
      <c r="AG374">
        <v>6</v>
      </c>
      <c r="AH374" s="55">
        <v>278.62</v>
      </c>
    </row>
    <row r="375" spans="27:34" ht="15" customHeight="1" x14ac:dyDescent="0.25">
      <c r="AA375" s="95">
        <v>41448</v>
      </c>
      <c r="AB375" s="96">
        <v>1</v>
      </c>
      <c r="AC375" s="27" t="s">
        <v>336</v>
      </c>
      <c r="AD375" s="27" t="s">
        <v>343</v>
      </c>
      <c r="AE375" s="27" t="s">
        <v>352</v>
      </c>
      <c r="AF375" s="27" t="s">
        <v>275</v>
      </c>
      <c r="AG375">
        <v>2</v>
      </c>
      <c r="AH375" s="55">
        <v>84.46</v>
      </c>
    </row>
    <row r="376" spans="27:34" ht="15" customHeight="1" x14ac:dyDescent="0.25">
      <c r="AA376" s="95">
        <v>41448</v>
      </c>
      <c r="AB376" s="96">
        <v>1</v>
      </c>
      <c r="AC376" s="27" t="s">
        <v>336</v>
      </c>
      <c r="AD376" s="27" t="s">
        <v>343</v>
      </c>
      <c r="AE376" s="88" t="s">
        <v>353</v>
      </c>
      <c r="AF376" s="27" t="s">
        <v>275</v>
      </c>
      <c r="AG376">
        <v>3</v>
      </c>
      <c r="AH376" s="55">
        <v>221.17</v>
      </c>
    </row>
    <row r="377" spans="27:34" ht="15" customHeight="1" x14ac:dyDescent="0.25">
      <c r="AA377" s="95">
        <v>41448</v>
      </c>
      <c r="AB377" s="96">
        <v>1</v>
      </c>
      <c r="AC377" s="27" t="s">
        <v>336</v>
      </c>
      <c r="AD377" s="27" t="s">
        <v>22</v>
      </c>
      <c r="AE377" s="27" t="s">
        <v>353</v>
      </c>
      <c r="AF377" s="27" t="s">
        <v>275</v>
      </c>
      <c r="AG377">
        <v>4</v>
      </c>
      <c r="AH377" s="55">
        <v>194.79</v>
      </c>
    </row>
    <row r="378" spans="27:34" ht="15" customHeight="1" x14ac:dyDescent="0.25">
      <c r="AA378" s="95">
        <v>41448</v>
      </c>
      <c r="AB378" s="96">
        <v>1</v>
      </c>
      <c r="AC378" s="27" t="s">
        <v>336</v>
      </c>
      <c r="AD378" s="27" t="s">
        <v>344</v>
      </c>
      <c r="AE378" s="27" t="s">
        <v>353</v>
      </c>
      <c r="AF378" s="27" t="s">
        <v>275</v>
      </c>
      <c r="AG378">
        <v>4</v>
      </c>
      <c r="AH378" s="55">
        <v>199.22</v>
      </c>
    </row>
    <row r="379" spans="27:34" ht="15" customHeight="1" x14ac:dyDescent="0.25">
      <c r="AA379" s="95">
        <v>41449</v>
      </c>
      <c r="AB379" s="96">
        <v>2</v>
      </c>
      <c r="AC379" s="27" t="s">
        <v>334</v>
      </c>
      <c r="AD379" s="27" t="s">
        <v>343</v>
      </c>
      <c r="AE379" s="27" t="s">
        <v>352</v>
      </c>
      <c r="AF379" s="27" t="s">
        <v>276</v>
      </c>
      <c r="AG379">
        <v>2</v>
      </c>
      <c r="AH379" s="55">
        <v>141.69999999999999</v>
      </c>
    </row>
    <row r="380" spans="27:34" ht="15" customHeight="1" x14ac:dyDescent="0.25">
      <c r="AA380" s="95">
        <v>41449</v>
      </c>
      <c r="AB380" s="96">
        <v>2</v>
      </c>
      <c r="AC380" s="27" t="s">
        <v>335</v>
      </c>
      <c r="AD380" s="27" t="s">
        <v>346</v>
      </c>
      <c r="AE380" s="88" t="s">
        <v>352</v>
      </c>
      <c r="AF380" s="27" t="s">
        <v>276</v>
      </c>
      <c r="AG380">
        <v>4</v>
      </c>
      <c r="AH380" s="55">
        <v>191.15</v>
      </c>
    </row>
    <row r="381" spans="27:34" ht="15" customHeight="1" x14ac:dyDescent="0.25">
      <c r="AA381" s="95">
        <v>41449</v>
      </c>
      <c r="AB381" s="96">
        <v>2</v>
      </c>
      <c r="AC381" s="27" t="s">
        <v>335</v>
      </c>
      <c r="AD381" s="27" t="s">
        <v>343</v>
      </c>
      <c r="AE381" s="27" t="s">
        <v>353</v>
      </c>
      <c r="AF381" s="27" t="s">
        <v>276</v>
      </c>
      <c r="AG381">
        <v>2</v>
      </c>
      <c r="AH381" s="55">
        <v>142.41</v>
      </c>
    </row>
    <row r="382" spans="27:34" ht="15" customHeight="1" x14ac:dyDescent="0.25">
      <c r="AA382" s="95">
        <v>41450</v>
      </c>
      <c r="AB382" s="96">
        <v>3</v>
      </c>
      <c r="AC382" s="27" t="s">
        <v>334</v>
      </c>
      <c r="AD382" s="27" t="s">
        <v>343</v>
      </c>
      <c r="AE382" s="27" t="s">
        <v>353</v>
      </c>
      <c r="AF382" s="27" t="s">
        <v>276</v>
      </c>
      <c r="AG382">
        <v>3</v>
      </c>
      <c r="AH382" s="55">
        <v>134.53</v>
      </c>
    </row>
    <row r="383" spans="27:34" ht="15" customHeight="1" x14ac:dyDescent="0.25">
      <c r="AA383" s="95">
        <v>41450</v>
      </c>
      <c r="AB383" s="96">
        <v>3</v>
      </c>
      <c r="AC383" s="27" t="s">
        <v>335</v>
      </c>
      <c r="AD383" s="27" t="s">
        <v>22</v>
      </c>
      <c r="AE383" s="27" t="s">
        <v>218</v>
      </c>
      <c r="AF383" s="27" t="s">
        <v>276</v>
      </c>
      <c r="AG383">
        <v>7</v>
      </c>
      <c r="AH383" s="55">
        <v>374.37</v>
      </c>
    </row>
    <row r="384" spans="27:34" ht="15" customHeight="1" x14ac:dyDescent="0.25">
      <c r="AA384" s="95">
        <v>41450</v>
      </c>
      <c r="AB384" s="96">
        <v>3</v>
      </c>
      <c r="AC384" s="27" t="s">
        <v>335</v>
      </c>
      <c r="AD384" s="27" t="s">
        <v>344</v>
      </c>
      <c r="AE384" s="27" t="s">
        <v>352</v>
      </c>
      <c r="AF384" s="27" t="s">
        <v>276</v>
      </c>
      <c r="AG384">
        <v>3</v>
      </c>
      <c r="AH384" s="55">
        <v>241.73</v>
      </c>
    </row>
    <row r="385" spans="27:34" ht="15" customHeight="1" x14ac:dyDescent="0.25">
      <c r="AA385" s="95">
        <v>41451</v>
      </c>
      <c r="AB385" s="96">
        <v>4</v>
      </c>
      <c r="AC385" s="27" t="s">
        <v>334</v>
      </c>
      <c r="AD385" s="27" t="s">
        <v>346</v>
      </c>
      <c r="AE385" s="88" t="s">
        <v>353</v>
      </c>
      <c r="AF385" s="27" t="s">
        <v>276</v>
      </c>
      <c r="AG385">
        <v>4</v>
      </c>
      <c r="AH385" s="55">
        <v>278.58</v>
      </c>
    </row>
    <row r="386" spans="27:34" ht="15" customHeight="1" x14ac:dyDescent="0.25">
      <c r="AA386" s="95">
        <v>41451</v>
      </c>
      <c r="AB386" s="96">
        <v>4</v>
      </c>
      <c r="AC386" s="27" t="s">
        <v>334</v>
      </c>
      <c r="AD386" s="27" t="s">
        <v>344</v>
      </c>
      <c r="AE386" s="27" t="s">
        <v>353</v>
      </c>
      <c r="AF386" s="27" t="s">
        <v>276</v>
      </c>
      <c r="AG386">
        <v>1</v>
      </c>
      <c r="AH386" s="55">
        <v>106.25</v>
      </c>
    </row>
    <row r="387" spans="27:34" ht="15" customHeight="1" x14ac:dyDescent="0.25">
      <c r="AA387" s="95">
        <v>41451</v>
      </c>
      <c r="AB387" s="96">
        <v>4</v>
      </c>
      <c r="AC387" s="27" t="s">
        <v>334</v>
      </c>
      <c r="AD387" s="27" t="s">
        <v>344</v>
      </c>
      <c r="AE387" s="27" t="s">
        <v>218</v>
      </c>
      <c r="AF387" s="27" t="s">
        <v>276</v>
      </c>
      <c r="AG387">
        <v>3</v>
      </c>
      <c r="AH387" s="55">
        <v>115.71</v>
      </c>
    </row>
    <row r="388" spans="27:34" ht="15" customHeight="1" x14ac:dyDescent="0.25">
      <c r="AA388" s="95">
        <v>41451</v>
      </c>
      <c r="AB388" s="96">
        <v>4</v>
      </c>
      <c r="AC388" s="27" t="s">
        <v>335</v>
      </c>
      <c r="AD388" s="27" t="s">
        <v>343</v>
      </c>
      <c r="AE388" s="27" t="s">
        <v>352</v>
      </c>
      <c r="AF388" s="27" t="s">
        <v>276</v>
      </c>
      <c r="AG388">
        <v>1</v>
      </c>
      <c r="AH388" s="55">
        <v>78.34</v>
      </c>
    </row>
    <row r="389" spans="27:34" ht="15" customHeight="1" x14ac:dyDescent="0.25">
      <c r="AA389" s="95">
        <v>41451</v>
      </c>
      <c r="AB389" s="96">
        <v>4</v>
      </c>
      <c r="AC389" s="27" t="s">
        <v>335</v>
      </c>
      <c r="AD389" s="27" t="s">
        <v>22</v>
      </c>
      <c r="AE389" s="27" t="s">
        <v>353</v>
      </c>
      <c r="AF389" s="27" t="s">
        <v>276</v>
      </c>
      <c r="AG389">
        <v>4</v>
      </c>
      <c r="AH389" s="55">
        <v>216.03</v>
      </c>
    </row>
    <row r="390" spans="27:34" ht="15" customHeight="1" x14ac:dyDescent="0.25">
      <c r="AA390" s="95">
        <v>41451</v>
      </c>
      <c r="AB390" s="96">
        <v>4</v>
      </c>
      <c r="AC390" s="27" t="s">
        <v>335</v>
      </c>
      <c r="AD390" s="27" t="s">
        <v>22</v>
      </c>
      <c r="AE390" s="27" t="s">
        <v>353</v>
      </c>
      <c r="AF390" s="27" t="s">
        <v>276</v>
      </c>
      <c r="AG390">
        <v>2</v>
      </c>
      <c r="AH390" s="55">
        <v>140.01</v>
      </c>
    </row>
    <row r="391" spans="27:34" ht="15" customHeight="1" x14ac:dyDescent="0.25">
      <c r="AA391" s="95">
        <v>41451</v>
      </c>
      <c r="AB391" s="96">
        <v>4</v>
      </c>
      <c r="AC391" s="27" t="s">
        <v>336</v>
      </c>
      <c r="AD391" s="27" t="s">
        <v>343</v>
      </c>
      <c r="AE391" s="88" t="s">
        <v>353</v>
      </c>
      <c r="AF391" s="27" t="s">
        <v>275</v>
      </c>
      <c r="AG391">
        <v>8</v>
      </c>
      <c r="AH391" s="55">
        <v>458.51</v>
      </c>
    </row>
    <row r="392" spans="27:34" ht="15" customHeight="1" x14ac:dyDescent="0.25">
      <c r="AA392" s="95">
        <v>41452</v>
      </c>
      <c r="AB392" s="96">
        <v>5</v>
      </c>
      <c r="AC392" s="27" t="s">
        <v>334</v>
      </c>
      <c r="AD392" s="27" t="s">
        <v>22</v>
      </c>
      <c r="AE392" s="27" t="s">
        <v>352</v>
      </c>
      <c r="AF392" s="27" t="s">
        <v>276</v>
      </c>
      <c r="AG392">
        <v>4</v>
      </c>
      <c r="AH392" s="55">
        <v>210.6</v>
      </c>
    </row>
    <row r="393" spans="27:34" ht="15" customHeight="1" x14ac:dyDescent="0.25">
      <c r="AA393" s="95">
        <v>41452</v>
      </c>
      <c r="AB393" s="96">
        <v>5</v>
      </c>
      <c r="AC393" s="27" t="s">
        <v>334</v>
      </c>
      <c r="AD393" s="27" t="s">
        <v>344</v>
      </c>
      <c r="AE393" s="27" t="s">
        <v>353</v>
      </c>
      <c r="AF393" s="27" t="s">
        <v>276</v>
      </c>
      <c r="AG393">
        <v>4</v>
      </c>
      <c r="AH393" s="55">
        <v>189.49</v>
      </c>
    </row>
    <row r="394" spans="27:34" ht="15" customHeight="1" x14ac:dyDescent="0.25">
      <c r="AA394" s="95">
        <v>41452</v>
      </c>
      <c r="AB394" s="96">
        <v>5</v>
      </c>
      <c r="AC394" s="27" t="s">
        <v>336</v>
      </c>
      <c r="AD394" s="27" t="s">
        <v>22</v>
      </c>
      <c r="AE394" s="27" t="s">
        <v>218</v>
      </c>
      <c r="AF394" s="27" t="s">
        <v>275</v>
      </c>
      <c r="AG394">
        <v>7</v>
      </c>
      <c r="AH394" s="55">
        <v>359.42</v>
      </c>
    </row>
    <row r="395" spans="27:34" ht="15" customHeight="1" x14ac:dyDescent="0.25">
      <c r="AA395" s="95">
        <v>41453</v>
      </c>
      <c r="AB395" s="96">
        <v>6</v>
      </c>
      <c r="AC395" s="27" t="s">
        <v>334</v>
      </c>
      <c r="AD395" s="27" t="s">
        <v>22</v>
      </c>
      <c r="AE395" s="27" t="s">
        <v>218</v>
      </c>
      <c r="AF395" s="27" t="s">
        <v>276</v>
      </c>
      <c r="AG395">
        <v>3</v>
      </c>
      <c r="AH395" s="55">
        <v>132.06</v>
      </c>
    </row>
    <row r="396" spans="27:34" ht="15" customHeight="1" x14ac:dyDescent="0.25">
      <c r="AA396" s="95">
        <v>41453</v>
      </c>
      <c r="AB396" s="96">
        <v>6</v>
      </c>
      <c r="AC396" s="27" t="s">
        <v>334</v>
      </c>
      <c r="AD396" s="27" t="s">
        <v>22</v>
      </c>
      <c r="AE396" s="27" t="s">
        <v>352</v>
      </c>
      <c r="AF396" s="27" t="s">
        <v>276</v>
      </c>
      <c r="AG396">
        <v>5</v>
      </c>
      <c r="AH396" s="55">
        <v>252.33</v>
      </c>
    </row>
    <row r="397" spans="27:34" ht="15" customHeight="1" x14ac:dyDescent="0.25">
      <c r="AA397" s="95">
        <v>41453</v>
      </c>
      <c r="AB397" s="96">
        <v>6</v>
      </c>
      <c r="AC397" s="27" t="s">
        <v>334</v>
      </c>
      <c r="AD397" s="27" t="s">
        <v>346</v>
      </c>
      <c r="AE397" s="88" t="s">
        <v>353</v>
      </c>
      <c r="AF397" s="27" t="s">
        <v>275</v>
      </c>
      <c r="AG397">
        <v>2</v>
      </c>
      <c r="AH397" s="55">
        <v>172.05</v>
      </c>
    </row>
    <row r="398" spans="27:34" ht="15" customHeight="1" x14ac:dyDescent="0.25">
      <c r="AA398" s="95">
        <v>41453</v>
      </c>
      <c r="AB398" s="96">
        <v>6</v>
      </c>
      <c r="AC398" s="27" t="s">
        <v>335</v>
      </c>
      <c r="AD398" s="27" t="s">
        <v>22</v>
      </c>
      <c r="AE398" s="27" t="s">
        <v>353</v>
      </c>
      <c r="AF398" s="27" t="s">
        <v>276</v>
      </c>
      <c r="AG398">
        <v>4</v>
      </c>
      <c r="AH398" s="55">
        <v>206.19</v>
      </c>
    </row>
    <row r="399" spans="27:34" ht="15" customHeight="1" x14ac:dyDescent="0.25">
      <c r="AA399" s="95">
        <v>41453</v>
      </c>
      <c r="AB399" s="96">
        <v>6</v>
      </c>
      <c r="AC399" s="27" t="s">
        <v>335</v>
      </c>
      <c r="AD399" s="27" t="s">
        <v>346</v>
      </c>
      <c r="AE399" s="27" t="s">
        <v>353</v>
      </c>
      <c r="AF399" s="27" t="s">
        <v>276</v>
      </c>
      <c r="AG399">
        <v>2</v>
      </c>
      <c r="AH399" s="55">
        <v>143.97999999999999</v>
      </c>
    </row>
    <row r="400" spans="27:34" ht="15" customHeight="1" x14ac:dyDescent="0.25">
      <c r="AA400" s="95">
        <v>41453</v>
      </c>
      <c r="AB400" s="96">
        <v>6</v>
      </c>
      <c r="AC400" s="27" t="s">
        <v>335</v>
      </c>
      <c r="AD400" s="27" t="s">
        <v>343</v>
      </c>
      <c r="AE400" s="27" t="s">
        <v>352</v>
      </c>
      <c r="AF400" s="27" t="s">
        <v>276</v>
      </c>
      <c r="AG400">
        <v>4</v>
      </c>
      <c r="AH400" s="55">
        <v>276.67</v>
      </c>
    </row>
    <row r="401" spans="27:34" ht="15" customHeight="1" x14ac:dyDescent="0.25">
      <c r="AA401" s="95">
        <v>41454</v>
      </c>
      <c r="AB401" s="96">
        <v>7</v>
      </c>
      <c r="AC401" s="27" t="s">
        <v>334</v>
      </c>
      <c r="AD401" s="27" t="s">
        <v>346</v>
      </c>
      <c r="AE401" s="27" t="s">
        <v>352</v>
      </c>
      <c r="AF401" s="27" t="s">
        <v>275</v>
      </c>
      <c r="AG401">
        <v>1</v>
      </c>
      <c r="AH401" s="55">
        <v>111.67</v>
      </c>
    </row>
    <row r="402" spans="27:34" ht="15" customHeight="1" x14ac:dyDescent="0.25">
      <c r="AA402" s="95">
        <v>41454</v>
      </c>
      <c r="AB402" s="96">
        <v>7</v>
      </c>
      <c r="AC402" s="27" t="s">
        <v>335</v>
      </c>
      <c r="AD402" s="27" t="s">
        <v>343</v>
      </c>
      <c r="AE402" s="27" t="s">
        <v>352</v>
      </c>
      <c r="AF402" s="27" t="s">
        <v>275</v>
      </c>
      <c r="AG402">
        <v>6</v>
      </c>
      <c r="AH402" s="55">
        <v>268.39</v>
      </c>
    </row>
    <row r="403" spans="27:34" ht="15" customHeight="1" x14ac:dyDescent="0.25">
      <c r="AA403" s="95">
        <v>41454</v>
      </c>
      <c r="AB403" s="96">
        <v>7</v>
      </c>
      <c r="AC403" s="27" t="s">
        <v>335</v>
      </c>
      <c r="AD403" s="27" t="s">
        <v>343</v>
      </c>
      <c r="AE403" s="27" t="s">
        <v>218</v>
      </c>
      <c r="AF403" s="27" t="s">
        <v>276</v>
      </c>
      <c r="AG403">
        <v>3</v>
      </c>
      <c r="AH403" s="55">
        <v>169.11</v>
      </c>
    </row>
    <row r="404" spans="27:34" ht="15" customHeight="1" x14ac:dyDescent="0.25">
      <c r="AA404" s="95">
        <v>41454</v>
      </c>
      <c r="AB404" s="96">
        <v>7</v>
      </c>
      <c r="AC404" s="27" t="s">
        <v>335</v>
      </c>
      <c r="AD404" s="27" t="s">
        <v>22</v>
      </c>
      <c r="AE404" s="27" t="s">
        <v>353</v>
      </c>
      <c r="AF404" s="27" t="s">
        <v>275</v>
      </c>
      <c r="AG404">
        <v>6</v>
      </c>
      <c r="AH404" s="55">
        <v>242.46</v>
      </c>
    </row>
    <row r="405" spans="27:34" ht="15" customHeight="1" x14ac:dyDescent="0.25">
      <c r="AA405" s="95">
        <v>41454</v>
      </c>
      <c r="AB405" s="96">
        <v>7</v>
      </c>
      <c r="AC405" s="27" t="s">
        <v>335</v>
      </c>
      <c r="AD405" s="27" t="s">
        <v>343</v>
      </c>
      <c r="AE405" s="27" t="s">
        <v>352</v>
      </c>
      <c r="AF405" s="27" t="s">
        <v>275</v>
      </c>
      <c r="AG405">
        <v>4</v>
      </c>
      <c r="AH405" s="55">
        <v>168.64</v>
      </c>
    </row>
    <row r="406" spans="27:34" ht="15" customHeight="1" x14ac:dyDescent="0.25">
      <c r="AA406" s="95">
        <v>41454</v>
      </c>
      <c r="AB406" s="96">
        <v>7</v>
      </c>
      <c r="AC406" s="27" t="s">
        <v>335</v>
      </c>
      <c r="AD406" s="27" t="s">
        <v>343</v>
      </c>
      <c r="AE406" s="27" t="s">
        <v>352</v>
      </c>
      <c r="AF406" s="27" t="s">
        <v>276</v>
      </c>
      <c r="AG406">
        <v>1</v>
      </c>
      <c r="AH406" s="55">
        <v>107.59</v>
      </c>
    </row>
  </sheetData>
  <hyperlinks>
    <hyperlink ref="I1" location="'List of Topics'!A1" display="Return to List of Topics sheet"/>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G166"/>
  <sheetViews>
    <sheetView workbookViewId="0">
      <selection activeCell="I1" sqref="I1"/>
    </sheetView>
  </sheetViews>
  <sheetFormatPr defaultRowHeight="15" customHeight="1" x14ac:dyDescent="0.25"/>
  <cols>
    <col min="1" max="1" width="3.5703125" customWidth="1"/>
    <col min="11" max="11" width="20" customWidth="1"/>
    <col min="12" max="12" width="16.85546875" bestFit="1" customWidth="1"/>
    <col min="13" max="13" width="12.85546875" bestFit="1" customWidth="1"/>
    <col min="14" max="16" width="9.140625" customWidth="1"/>
    <col min="18" max="26" width="9.140625" customWidth="1"/>
    <col min="30" max="30" width="19.5703125" customWidth="1"/>
    <col min="31" max="31" width="16.85546875" customWidth="1"/>
    <col min="32" max="32" width="12.85546875" customWidth="1"/>
    <col min="33" max="33" width="9.85546875" bestFit="1"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764</v>
      </c>
    </row>
    <row r="27" spans="1:12" ht="15" customHeight="1" x14ac:dyDescent="0.25">
      <c r="A27" s="73"/>
      <c r="K27" s="32" t="s">
        <v>763</v>
      </c>
    </row>
    <row r="28" spans="1:12" ht="15" customHeight="1" x14ac:dyDescent="0.25">
      <c r="A28" s="73"/>
      <c r="K28" t="s">
        <v>108</v>
      </c>
      <c r="L28" s="204">
        <v>20000</v>
      </c>
    </row>
    <row r="29" spans="1:12" ht="15" customHeight="1" x14ac:dyDescent="0.25">
      <c r="K29" t="s">
        <v>110</v>
      </c>
      <c r="L29" s="204">
        <v>5000</v>
      </c>
    </row>
    <row r="30" spans="1:12" ht="15" customHeight="1" x14ac:dyDescent="0.25">
      <c r="K30" t="s">
        <v>103</v>
      </c>
      <c r="L30" s="20">
        <f>L28-L29</f>
        <v>15000</v>
      </c>
    </row>
    <row r="31" spans="1:12" ht="15" customHeight="1" x14ac:dyDescent="0.25">
      <c r="K31" t="s">
        <v>104</v>
      </c>
      <c r="L31" s="23">
        <v>6.5000000000000002E-2</v>
      </c>
    </row>
    <row r="32" spans="1:12" ht="15" customHeight="1" x14ac:dyDescent="0.25">
      <c r="K32" t="s">
        <v>762</v>
      </c>
      <c r="L32" s="203">
        <v>36</v>
      </c>
    </row>
    <row r="34" spans="11:12" ht="15" customHeight="1" x14ac:dyDescent="0.25">
      <c r="K34" t="s">
        <v>106</v>
      </c>
      <c r="L34" s="22">
        <f>PMT(L31/12,L32,-L30)</f>
        <v>459.73504314764676</v>
      </c>
    </row>
    <row r="35" spans="11:12" ht="15" customHeight="1" x14ac:dyDescent="0.25">
      <c r="K35" t="s">
        <v>112</v>
      </c>
      <c r="L35" s="22">
        <f>L34*L32-L30</f>
        <v>1550.4615533152828</v>
      </c>
    </row>
    <row r="37" spans="11:12" ht="15" customHeight="1" x14ac:dyDescent="0.25">
      <c r="K37" s="32" t="s">
        <v>109</v>
      </c>
    </row>
    <row r="38" spans="11:12" ht="15" customHeight="1" x14ac:dyDescent="0.25">
      <c r="K38" s="6" t="s">
        <v>111</v>
      </c>
      <c r="L38" s="6" t="s">
        <v>106</v>
      </c>
    </row>
    <row r="39" spans="11:12" ht="15" customHeight="1" x14ac:dyDescent="0.25">
      <c r="L39" s="202">
        <f>L34</f>
        <v>459.73504314764676</v>
      </c>
    </row>
    <row r="40" spans="11:12" ht="15" customHeight="1" x14ac:dyDescent="0.25">
      <c r="K40" s="21">
        <v>0.06</v>
      </c>
      <c r="L40" s="2">
        <f t="dataTable" ref="L40:L44" dt2D="0" dtr="0" r1="L31"/>
        <v>456.32906177332671</v>
      </c>
    </row>
    <row r="41" spans="11:12" ht="15" customHeight="1" x14ac:dyDescent="0.25">
      <c r="K41" s="21">
        <v>6.25E-2</v>
      </c>
      <c r="L41" s="2">
        <v>458.03012274982262</v>
      </c>
    </row>
    <row r="42" spans="11:12" ht="15" customHeight="1" x14ac:dyDescent="0.25">
      <c r="K42" s="21">
        <v>6.5000000000000002E-2</v>
      </c>
      <c r="L42" s="2">
        <v>459.73504314764676</v>
      </c>
    </row>
    <row r="43" spans="11:12" ht="15" customHeight="1" x14ac:dyDescent="0.25">
      <c r="K43" s="21">
        <v>6.7500000000000004E-2</v>
      </c>
      <c r="L43" s="2">
        <v>461.44382067036258</v>
      </c>
    </row>
    <row r="44" spans="11:12" ht="15" customHeight="1" x14ac:dyDescent="0.25">
      <c r="K44" s="21">
        <v>7.0000000000000007E-2</v>
      </c>
      <c r="L44" s="2">
        <v>463.15645298057916</v>
      </c>
    </row>
    <row r="46" spans="11:12" ht="15" customHeight="1" x14ac:dyDescent="0.25">
      <c r="K46" s="32" t="s">
        <v>760</v>
      </c>
    </row>
    <row r="68" spans="3:31" ht="15" customHeight="1" x14ac:dyDescent="0.25">
      <c r="C68" s="49"/>
    </row>
    <row r="70" spans="3:31" ht="15" customHeight="1" x14ac:dyDescent="0.25">
      <c r="K70" s="32" t="s">
        <v>759</v>
      </c>
      <c r="AD70" s="32" t="s">
        <v>759</v>
      </c>
    </row>
    <row r="71" spans="3:31" ht="15" customHeight="1" x14ac:dyDescent="0.25">
      <c r="K71" s="6" t="s">
        <v>108</v>
      </c>
      <c r="L71" s="6" t="s">
        <v>106</v>
      </c>
      <c r="AD71" s="6" t="s">
        <v>108</v>
      </c>
      <c r="AE71" s="6" t="s">
        <v>106</v>
      </c>
    </row>
    <row r="72" spans="3:31" ht="15" customHeight="1" x14ac:dyDescent="0.25">
      <c r="L72" s="2"/>
      <c r="AE72" s="71">
        <f>L34</f>
        <v>459.73504314764676</v>
      </c>
    </row>
    <row r="73" spans="3:31" ht="15" customHeight="1" x14ac:dyDescent="0.25">
      <c r="K73" s="5"/>
      <c r="L73" s="2"/>
      <c r="AD73" s="5">
        <v>18000</v>
      </c>
      <c r="AE73" s="22">
        <f t="dataTable" ref="AE73:AE80" dt2D="0" dtr="0" r1="L28" ca="1"/>
        <v>398.43703739462723</v>
      </c>
    </row>
    <row r="74" spans="3:31" ht="15" customHeight="1" x14ac:dyDescent="0.25">
      <c r="K74" s="5"/>
      <c r="L74" s="2"/>
      <c r="AD74" s="5">
        <v>19000</v>
      </c>
      <c r="AE74" s="22">
        <v>429.08604027113699</v>
      </c>
    </row>
    <row r="75" spans="3:31" ht="15" customHeight="1" x14ac:dyDescent="0.25">
      <c r="K75" s="5"/>
      <c r="L75" s="2"/>
      <c r="AD75" s="5">
        <v>20000</v>
      </c>
      <c r="AE75" s="22">
        <v>459.73504314764676</v>
      </c>
    </row>
    <row r="76" spans="3:31" ht="15" customHeight="1" x14ac:dyDescent="0.25">
      <c r="K76" s="5"/>
      <c r="L76" s="2"/>
      <c r="AD76" s="5">
        <v>21000</v>
      </c>
      <c r="AE76" s="22">
        <v>490.38404602415659</v>
      </c>
    </row>
    <row r="77" spans="3:31" ht="15" customHeight="1" x14ac:dyDescent="0.25">
      <c r="K77" s="5"/>
      <c r="L77" s="2"/>
      <c r="AD77" s="5">
        <v>22000</v>
      </c>
      <c r="AE77" s="22">
        <v>521.03304890066636</v>
      </c>
    </row>
    <row r="78" spans="3:31" ht="15" customHeight="1" x14ac:dyDescent="0.25">
      <c r="K78" s="5"/>
      <c r="L78" s="2"/>
      <c r="AD78" s="5">
        <v>23000</v>
      </c>
      <c r="AE78" s="22">
        <v>551.68205177717618</v>
      </c>
    </row>
    <row r="79" spans="3:31" ht="15" customHeight="1" x14ac:dyDescent="0.25">
      <c r="K79" s="5"/>
      <c r="L79" s="2"/>
      <c r="AD79" s="5">
        <v>24000</v>
      </c>
      <c r="AE79" s="22">
        <v>582.3310546536859</v>
      </c>
    </row>
    <row r="80" spans="3:31" ht="15" customHeight="1" x14ac:dyDescent="0.25">
      <c r="L80" s="2"/>
      <c r="AD80" s="5">
        <v>25000</v>
      </c>
      <c r="AE80" s="22">
        <v>612.98005753019572</v>
      </c>
    </row>
    <row r="83" spans="11:32" ht="15" customHeight="1" x14ac:dyDescent="0.25">
      <c r="K83" s="32" t="s">
        <v>113</v>
      </c>
    </row>
    <row r="84" spans="11:32" ht="15" customHeight="1" x14ac:dyDescent="0.25">
      <c r="K84" s="6" t="s">
        <v>114</v>
      </c>
      <c r="L84" s="6" t="s">
        <v>106</v>
      </c>
      <c r="M84" s="6" t="s">
        <v>115</v>
      </c>
    </row>
    <row r="85" spans="11:32" ht="15" customHeight="1" x14ac:dyDescent="0.25">
      <c r="L85" s="202">
        <f>L34</f>
        <v>459.73504314764676</v>
      </c>
      <c r="M85" s="202">
        <f>L35</f>
        <v>1550.4615533152828</v>
      </c>
    </row>
    <row r="86" spans="11:32" ht="15" customHeight="1" x14ac:dyDescent="0.25">
      <c r="K86" s="21">
        <v>0.06</v>
      </c>
      <c r="L86" s="22">
        <f t="dataTable" ref="L86:M90" dt2D="0" dtr="0" r1="L31" ca="1"/>
        <v>456.32906177332671</v>
      </c>
      <c r="M86" s="22">
        <v>1427.8462238397624</v>
      </c>
    </row>
    <row r="87" spans="11:32" ht="15" customHeight="1" x14ac:dyDescent="0.25">
      <c r="K87" s="21">
        <v>6.25E-2</v>
      </c>
      <c r="L87" s="22">
        <v>458.03012274982262</v>
      </c>
      <c r="M87" s="22">
        <v>1489.0844189936142</v>
      </c>
    </row>
    <row r="88" spans="11:32" ht="15" customHeight="1" x14ac:dyDescent="0.25">
      <c r="K88" s="21">
        <v>6.5000000000000002E-2</v>
      </c>
      <c r="L88" s="22">
        <v>459.73504314764676</v>
      </c>
      <c r="M88" s="22">
        <v>1550.4615533152828</v>
      </c>
    </row>
    <row r="89" spans="11:32" ht="15" customHeight="1" x14ac:dyDescent="0.25">
      <c r="K89" s="21">
        <v>6.7500000000000004E-2</v>
      </c>
      <c r="L89" s="22">
        <v>461.44382067036258</v>
      </c>
      <c r="M89" s="22">
        <v>1611.977544133053</v>
      </c>
    </row>
    <row r="90" spans="11:32" ht="15" customHeight="1" x14ac:dyDescent="0.25">
      <c r="K90" s="21">
        <v>7.0000000000000007E-2</v>
      </c>
      <c r="L90" s="22">
        <v>463.15645298057916</v>
      </c>
      <c r="M90" s="22">
        <v>1673.6323073008498</v>
      </c>
    </row>
    <row r="91" spans="11:32" ht="15" customHeight="1" x14ac:dyDescent="0.25">
      <c r="AD91" s="32" t="s">
        <v>759</v>
      </c>
    </row>
    <row r="92" spans="11:32" ht="15" customHeight="1" x14ac:dyDescent="0.25">
      <c r="K92" s="32" t="s">
        <v>759</v>
      </c>
      <c r="AD92" s="6" t="s">
        <v>762</v>
      </c>
      <c r="AE92" s="6" t="s">
        <v>106</v>
      </c>
      <c r="AF92" s="6" t="s">
        <v>115</v>
      </c>
    </row>
    <row r="93" spans="11:32" ht="15" customHeight="1" x14ac:dyDescent="0.25">
      <c r="K93" s="6" t="s">
        <v>762</v>
      </c>
      <c r="L93" s="6" t="s">
        <v>106</v>
      </c>
      <c r="M93" s="6" t="s">
        <v>115</v>
      </c>
      <c r="AE93" s="71">
        <f>L34</f>
        <v>459.73504314764676</v>
      </c>
      <c r="AF93" s="71">
        <f>L35</f>
        <v>1550.4615533152828</v>
      </c>
    </row>
    <row r="94" spans="11:32" ht="15" customHeight="1" x14ac:dyDescent="0.25">
      <c r="K94" s="32"/>
      <c r="L94" s="22"/>
      <c r="M94" s="22"/>
      <c r="AD94">
        <v>12</v>
      </c>
      <c r="AE94" s="2">
        <f t="dataTable" ref="AE94:AF97" dt2D="0" dtr="0" r1="L32" ca="1"/>
        <v>1294.446254404221</v>
      </c>
      <c r="AF94" s="2">
        <v>533.35505285065301</v>
      </c>
    </row>
    <row r="95" spans="11:32" ht="15" customHeight="1" x14ac:dyDescent="0.25">
      <c r="L95" s="22"/>
      <c r="M95" s="22"/>
      <c r="AD95">
        <v>24</v>
      </c>
      <c r="AE95" s="2">
        <v>668.19377150266484</v>
      </c>
      <c r="AF95" s="2">
        <v>1036.6505160639572</v>
      </c>
    </row>
    <row r="96" spans="11:32" ht="15" customHeight="1" x14ac:dyDescent="0.25">
      <c r="L96" s="22"/>
      <c r="M96" s="22"/>
      <c r="AD96">
        <v>36</v>
      </c>
      <c r="AE96" s="2">
        <v>459.73504314764676</v>
      </c>
      <c r="AF96" s="2">
        <v>1550.4615533152828</v>
      </c>
    </row>
    <row r="97" spans="11:32" ht="15" customHeight="1" x14ac:dyDescent="0.25">
      <c r="L97" s="22"/>
      <c r="M97" s="22"/>
      <c r="AD97">
        <v>48</v>
      </c>
      <c r="AE97" s="2">
        <v>355.7242939334655</v>
      </c>
      <c r="AF97" s="2">
        <v>2074.7661088063433</v>
      </c>
    </row>
    <row r="98" spans="11:32" ht="15" customHeight="1" x14ac:dyDescent="0.25">
      <c r="L98" s="22"/>
      <c r="M98" s="22"/>
    </row>
    <row r="99" spans="11:32" ht="15" customHeight="1" x14ac:dyDescent="0.25">
      <c r="L99" s="22"/>
      <c r="M99" s="22"/>
    </row>
    <row r="100" spans="11:32" ht="15" customHeight="1" x14ac:dyDescent="0.25">
      <c r="L100" s="22"/>
      <c r="M100" s="22"/>
    </row>
    <row r="101" spans="11:32" ht="15" customHeight="1" x14ac:dyDescent="0.25">
      <c r="K101" s="32" t="s">
        <v>761</v>
      </c>
    </row>
    <row r="102" spans="11:32" ht="15" customHeight="1" x14ac:dyDescent="0.25">
      <c r="K102" s="202">
        <f>L34</f>
        <v>459.73504314764676</v>
      </c>
      <c r="L102" s="20">
        <v>4000</v>
      </c>
      <c r="M102" s="20">
        <v>5000</v>
      </c>
      <c r="N102" s="20">
        <v>6000</v>
      </c>
    </row>
    <row r="103" spans="11:32" ht="15" customHeight="1" x14ac:dyDescent="0.25">
      <c r="K103" s="21">
        <v>0.06</v>
      </c>
      <c r="L103" s="22">
        <f t="dataTable" ref="L103:N107" dt2D="1" dtr="1" r1="L29" r2="L31" ca="1"/>
        <v>486.75099922488175</v>
      </c>
      <c r="M103" s="22">
        <v>456.32906177332671</v>
      </c>
      <c r="N103" s="22">
        <v>425.90712432177156</v>
      </c>
    </row>
    <row r="104" spans="11:32" ht="15" customHeight="1" x14ac:dyDescent="0.25">
      <c r="K104" s="21">
        <v>6.25E-2</v>
      </c>
      <c r="L104" s="22">
        <v>488.56546426647742</v>
      </c>
      <c r="M104" s="22">
        <v>458.03012274982262</v>
      </c>
      <c r="N104" s="22">
        <v>427.49478123316777</v>
      </c>
    </row>
    <row r="105" spans="11:32" ht="15" customHeight="1" x14ac:dyDescent="0.25">
      <c r="K105" s="21">
        <v>6.5000000000000002E-2</v>
      </c>
      <c r="L105" s="22">
        <v>490.38404602415659</v>
      </c>
      <c r="M105" s="22">
        <v>459.73504314764676</v>
      </c>
      <c r="N105" s="22">
        <v>429.08604027113699</v>
      </c>
    </row>
    <row r="106" spans="11:32" ht="15" customHeight="1" x14ac:dyDescent="0.25">
      <c r="K106" s="21">
        <v>6.7500000000000004E-2</v>
      </c>
      <c r="L106" s="22">
        <v>492.20674204838679</v>
      </c>
      <c r="M106" s="22">
        <v>461.44382067036258</v>
      </c>
      <c r="N106" s="22">
        <v>430.68089929233838</v>
      </c>
    </row>
    <row r="107" spans="11:32" ht="15" customHeight="1" x14ac:dyDescent="0.25">
      <c r="K107" s="21">
        <v>7.0000000000000007E-2</v>
      </c>
      <c r="L107" s="22">
        <v>494.03354984595109</v>
      </c>
      <c r="M107" s="22">
        <v>463.15645298057916</v>
      </c>
      <c r="N107" s="22">
        <v>432.27935611520718</v>
      </c>
    </row>
    <row r="109" spans="11:32" ht="15" customHeight="1" x14ac:dyDescent="0.25">
      <c r="K109" s="32" t="s">
        <v>760</v>
      </c>
    </row>
    <row r="123" spans="11:33" ht="15" customHeight="1" x14ac:dyDescent="0.25">
      <c r="K123" s="32" t="s">
        <v>759</v>
      </c>
      <c r="AD123" s="32" t="s">
        <v>117</v>
      </c>
    </row>
    <row r="124" spans="11:33" ht="15" customHeight="1" x14ac:dyDescent="0.25">
      <c r="AD124" s="71">
        <f>L35</f>
        <v>1550.4615533152828</v>
      </c>
      <c r="AE124" s="20">
        <v>4000</v>
      </c>
      <c r="AF124" s="20">
        <v>5000</v>
      </c>
      <c r="AG124" s="20">
        <v>6000</v>
      </c>
    </row>
    <row r="125" spans="11:33" ht="15" customHeight="1" x14ac:dyDescent="0.25">
      <c r="AD125">
        <v>12</v>
      </c>
      <c r="AE125" s="22">
        <f t="dataTable" ref="AE125:AG129" dt2D="1" dtr="1" r1="L29" r2="L32" ca="1"/>
        <v>568.91205637402891</v>
      </c>
      <c r="AF125" s="22">
        <v>533.35505285065301</v>
      </c>
      <c r="AG125" s="22">
        <v>497.79804932727347</v>
      </c>
    </row>
    <row r="126" spans="11:33" ht="15" customHeight="1" x14ac:dyDescent="0.25">
      <c r="AD126">
        <v>24</v>
      </c>
      <c r="AE126" s="22">
        <v>1105.7605504682215</v>
      </c>
      <c r="AF126" s="22">
        <v>1036.6505160639572</v>
      </c>
      <c r="AG126" s="22">
        <v>967.54048165968925</v>
      </c>
    </row>
    <row r="127" spans="11:33" ht="15" customHeight="1" x14ac:dyDescent="0.25">
      <c r="AD127">
        <v>36</v>
      </c>
      <c r="AE127" s="22">
        <v>1653.8256568696379</v>
      </c>
      <c r="AF127" s="22">
        <v>1550.4615533152828</v>
      </c>
      <c r="AG127" s="22">
        <v>1447.0974497609313</v>
      </c>
    </row>
    <row r="128" spans="11:33" ht="15" customHeight="1" x14ac:dyDescent="0.25">
      <c r="AD128">
        <v>48</v>
      </c>
      <c r="AE128" s="22">
        <v>2213.0838493934316</v>
      </c>
      <c r="AF128" s="22">
        <v>2074.7661088063433</v>
      </c>
      <c r="AG128" s="22">
        <v>1936.4483682192513</v>
      </c>
    </row>
    <row r="129" spans="11:33" ht="15" customHeight="1" x14ac:dyDescent="0.25">
      <c r="AD129">
        <v>60</v>
      </c>
      <c r="AE129" s="22">
        <v>2783.5022899793985</v>
      </c>
      <c r="AF129" s="22">
        <v>2609.5333968556879</v>
      </c>
      <c r="AG129" s="22">
        <v>2435.5645037319737</v>
      </c>
    </row>
    <row r="136" spans="11:33" ht="15" customHeight="1" x14ac:dyDescent="0.25">
      <c r="K136" s="32" t="s">
        <v>666</v>
      </c>
    </row>
    <row r="154" spans="2:2" ht="15" customHeight="1" x14ac:dyDescent="0.25">
      <c r="B154" s="32"/>
    </row>
    <row r="158" spans="2:2" ht="15" customHeight="1" x14ac:dyDescent="0.25">
      <c r="B158" s="32"/>
    </row>
    <row r="166" spans="2:2" ht="15" customHeight="1" x14ac:dyDescent="0.25">
      <c r="B166" s="32"/>
    </row>
  </sheetData>
  <hyperlinks>
    <hyperlink ref="I1" location="'List of Topics'!A1" display="Return to List of Topics sheet"/>
  </hyperlinks>
  <pageMargins left="0.7" right="0.7" top="0.75" bottom="0.75" header="0.3" footer="0.3"/>
  <drawing r:id="rId1"/>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43"/>
  <sheetViews>
    <sheetView workbookViewId="0">
      <selection activeCell="I1" sqref="I1"/>
    </sheetView>
  </sheetViews>
  <sheetFormatPr defaultRowHeight="15" customHeight="1" x14ac:dyDescent="0.25"/>
  <cols>
    <col min="1" max="1" width="3.5703125" customWidth="1"/>
    <col min="11" max="11" width="12.85546875" customWidth="1"/>
    <col min="12" max="12" width="10.1406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A3" s="73"/>
      <c r="K3" s="32" t="s">
        <v>768</v>
      </c>
    </row>
    <row r="4" spans="1:11" ht="15" customHeight="1" x14ac:dyDescent="0.25">
      <c r="A4" s="73"/>
    </row>
    <row r="11" spans="1:11" ht="15" customHeight="1" x14ac:dyDescent="0.25">
      <c r="K11" s="32" t="s">
        <v>767</v>
      </c>
    </row>
    <row r="20" spans="3:14" ht="15" customHeight="1" x14ac:dyDescent="0.25">
      <c r="K20" s="32" t="s">
        <v>766</v>
      </c>
    </row>
    <row r="29" spans="3:14" ht="15" customHeight="1" x14ac:dyDescent="0.25">
      <c r="K29" s="32" t="s">
        <v>677</v>
      </c>
    </row>
    <row r="30" spans="3:14" ht="15" customHeight="1" x14ac:dyDescent="0.25">
      <c r="K30" t="s">
        <v>8</v>
      </c>
      <c r="L30" s="5">
        <v>10000</v>
      </c>
      <c r="N30" s="5">
        <v>10000</v>
      </c>
    </row>
    <row r="31" spans="3:14" ht="15" customHeight="1" x14ac:dyDescent="0.25">
      <c r="C31" s="49"/>
      <c r="K31" t="s">
        <v>9</v>
      </c>
      <c r="L31" s="2">
        <v>20</v>
      </c>
      <c r="N31" s="2">
        <v>20</v>
      </c>
    </row>
    <row r="32" spans="3:14" ht="15" customHeight="1" x14ac:dyDescent="0.25">
      <c r="K32" t="s">
        <v>15</v>
      </c>
      <c r="L32" s="2">
        <v>25</v>
      </c>
      <c r="N32" s="2">
        <v>22.572587443575024</v>
      </c>
    </row>
    <row r="34" spans="2:14" ht="15" customHeight="1" x14ac:dyDescent="0.25">
      <c r="K34" t="s">
        <v>356</v>
      </c>
    </row>
    <row r="35" spans="2:14" ht="15" customHeight="1" x14ac:dyDescent="0.25">
      <c r="K35" t="s">
        <v>357</v>
      </c>
      <c r="L35">
        <v>4000</v>
      </c>
      <c r="N35">
        <v>4000</v>
      </c>
    </row>
    <row r="36" spans="2:14" ht="15" customHeight="1" x14ac:dyDescent="0.25">
      <c r="K36" t="s">
        <v>358</v>
      </c>
      <c r="L36">
        <v>-5</v>
      </c>
      <c r="N36">
        <v>-5</v>
      </c>
    </row>
    <row r="37" spans="2:14" ht="15" customHeight="1" x14ac:dyDescent="0.25">
      <c r="K37" t="s">
        <v>359</v>
      </c>
      <c r="L37">
        <f>L35+L36*L32</f>
        <v>3875</v>
      </c>
      <c r="N37">
        <f>N35+N36*N32</f>
        <v>3887.1370627821248</v>
      </c>
    </row>
    <row r="39" spans="2:14" ht="15" customHeight="1" x14ac:dyDescent="0.25">
      <c r="K39" t="s">
        <v>227</v>
      </c>
      <c r="L39" s="108">
        <f>(L32-L31)*L37-L30</f>
        <v>9375</v>
      </c>
      <c r="N39" s="108">
        <f>(N32-N31)*N37-N30</f>
        <v>-8.3160557551309466E-7</v>
      </c>
    </row>
    <row r="41" spans="2:14" ht="15" customHeight="1" x14ac:dyDescent="0.25">
      <c r="K41" s="32" t="s">
        <v>765</v>
      </c>
    </row>
    <row r="43" spans="2:14" ht="15" customHeight="1" x14ac:dyDescent="0.25">
      <c r="B43" s="32"/>
    </row>
  </sheetData>
  <hyperlinks>
    <hyperlink ref="I1" location="'List of Topics'!A1" display="Return to List of Topics sheet"/>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X65"/>
  <sheetViews>
    <sheetView workbookViewId="0">
      <selection activeCell="I1" sqref="I1"/>
    </sheetView>
  </sheetViews>
  <sheetFormatPr defaultRowHeight="15" customHeight="1" x14ac:dyDescent="0.25"/>
  <cols>
    <col min="1" max="1" width="3.5703125" customWidth="1"/>
    <col min="2" max="9" width="9.140625" customWidth="1"/>
    <col min="11" max="15" width="15.7109375" customWidth="1"/>
    <col min="17" max="17" width="13.140625" customWidth="1"/>
    <col min="21" max="21" width="8.5703125" bestFit="1" customWidth="1"/>
    <col min="22" max="22" width="13.140625" bestFit="1" customWidth="1"/>
  </cols>
  <sheetData>
    <row r="1" spans="1:24" ht="15" customHeight="1" x14ac:dyDescent="0.25">
      <c r="A1" s="74" t="str">
        <f ca="1">"© S. Christian Albright, 2011-" &amp; YEAR(TODAY()) &amp; ", All Rights Reserved"</f>
        <v>© S. Christian Albright, 2011-2017, All Rights Reserved</v>
      </c>
      <c r="I1" s="1" t="s">
        <v>506</v>
      </c>
    </row>
    <row r="3" spans="1:24" ht="15" customHeight="1" x14ac:dyDescent="0.25">
      <c r="K3" s="32" t="s">
        <v>775</v>
      </c>
      <c r="P3" s="58" t="s">
        <v>774</v>
      </c>
      <c r="Q3" s="56"/>
      <c r="R3" s="56"/>
      <c r="S3" s="56"/>
      <c r="T3" s="56"/>
      <c r="U3" s="56"/>
      <c r="V3" s="56"/>
      <c r="W3" s="56"/>
      <c r="X3" s="58"/>
    </row>
    <row r="4" spans="1:24" ht="15" customHeight="1" x14ac:dyDescent="0.25">
      <c r="P4" s="56"/>
      <c r="Q4" s="56"/>
      <c r="R4" s="59" t="s">
        <v>412</v>
      </c>
      <c r="S4" s="60"/>
      <c r="T4" s="60"/>
      <c r="U4" s="60"/>
      <c r="V4" s="56"/>
      <c r="W4" s="56"/>
      <c r="X4" s="61"/>
    </row>
    <row r="5" spans="1:24" ht="15" customHeight="1" x14ac:dyDescent="0.25">
      <c r="P5" s="56" t="s">
        <v>49</v>
      </c>
      <c r="Q5" s="56"/>
      <c r="R5" s="57" t="s">
        <v>413</v>
      </c>
      <c r="S5" s="57" t="s">
        <v>414</v>
      </c>
      <c r="T5" s="57" t="s">
        <v>415</v>
      </c>
      <c r="U5" s="57" t="s">
        <v>416</v>
      </c>
      <c r="V5" s="56"/>
      <c r="W5" s="56"/>
      <c r="X5" s="61"/>
    </row>
    <row r="6" spans="1:24" ht="15" customHeight="1" x14ac:dyDescent="0.25">
      <c r="P6" s="56" t="s">
        <v>417</v>
      </c>
      <c r="Q6" s="56" t="s">
        <v>418</v>
      </c>
      <c r="R6" s="62">
        <v>131</v>
      </c>
      <c r="S6" s="62">
        <v>218</v>
      </c>
      <c r="T6" s="62">
        <v>266</v>
      </c>
      <c r="U6" s="62">
        <v>120</v>
      </c>
      <c r="V6" s="56"/>
      <c r="W6" s="56"/>
      <c r="X6" s="61"/>
    </row>
    <row r="7" spans="1:24" ht="15" customHeight="1" x14ac:dyDescent="0.25">
      <c r="P7" s="56"/>
      <c r="Q7" s="56" t="s">
        <v>419</v>
      </c>
      <c r="R7" s="62">
        <v>250</v>
      </c>
      <c r="S7" s="62">
        <v>116</v>
      </c>
      <c r="T7" s="62">
        <v>263</v>
      </c>
      <c r="U7" s="62">
        <v>278</v>
      </c>
      <c r="V7" s="56"/>
      <c r="W7" s="56"/>
      <c r="X7" s="61"/>
    </row>
    <row r="8" spans="1:24" ht="15" customHeight="1" x14ac:dyDescent="0.25">
      <c r="P8" s="56"/>
      <c r="Q8" s="56" t="s">
        <v>420</v>
      </c>
      <c r="R8" s="62">
        <v>178</v>
      </c>
      <c r="S8" s="62">
        <v>132</v>
      </c>
      <c r="T8" s="62">
        <v>122</v>
      </c>
      <c r="U8" s="62">
        <v>180</v>
      </c>
      <c r="V8" s="56"/>
      <c r="W8" s="56"/>
      <c r="X8" s="61"/>
    </row>
    <row r="9" spans="1:24" ht="15" customHeight="1" x14ac:dyDescent="0.25">
      <c r="K9" s="32" t="s">
        <v>773</v>
      </c>
      <c r="P9" s="56"/>
      <c r="Q9" s="56"/>
      <c r="R9" s="56"/>
      <c r="S9" s="56"/>
      <c r="T9" s="56"/>
      <c r="U9" s="56"/>
      <c r="V9" s="56"/>
      <c r="W9" s="56"/>
      <c r="X9" s="61"/>
    </row>
    <row r="10" spans="1:24" ht="15" customHeight="1" x14ac:dyDescent="0.25">
      <c r="P10" s="56"/>
      <c r="Q10" s="56"/>
      <c r="R10" s="59" t="s">
        <v>412</v>
      </c>
      <c r="S10" s="60"/>
      <c r="T10" s="60"/>
      <c r="U10" s="60"/>
      <c r="V10" s="56"/>
      <c r="W10" s="56"/>
      <c r="X10" s="56"/>
    </row>
    <row r="11" spans="1:24" ht="15" customHeight="1" x14ac:dyDescent="0.25">
      <c r="P11" s="56" t="s">
        <v>56</v>
      </c>
      <c r="Q11" s="56"/>
      <c r="R11" s="57" t="s">
        <v>413</v>
      </c>
      <c r="S11" s="57" t="s">
        <v>414</v>
      </c>
      <c r="T11" s="57" t="s">
        <v>415</v>
      </c>
      <c r="U11" s="57" t="s">
        <v>416</v>
      </c>
      <c r="V11" s="57" t="s">
        <v>421</v>
      </c>
      <c r="W11" s="57"/>
      <c r="X11" s="57" t="s">
        <v>422</v>
      </c>
    </row>
    <row r="12" spans="1:24" ht="15" customHeight="1" x14ac:dyDescent="0.25">
      <c r="P12" s="56" t="s">
        <v>417</v>
      </c>
      <c r="Q12" s="56" t="s">
        <v>418</v>
      </c>
      <c r="R12" s="63">
        <v>150</v>
      </c>
      <c r="S12" s="63">
        <v>0</v>
      </c>
      <c r="T12" s="63">
        <v>0</v>
      </c>
      <c r="U12" s="63">
        <v>300</v>
      </c>
      <c r="V12" s="68">
        <f>SUM(R12:U12)</f>
        <v>450</v>
      </c>
      <c r="W12" s="64" t="s">
        <v>423</v>
      </c>
      <c r="X12" s="65">
        <v>450</v>
      </c>
    </row>
    <row r="13" spans="1:24" ht="15" customHeight="1" x14ac:dyDescent="0.25">
      <c r="P13" s="56"/>
      <c r="Q13" s="56" t="s">
        <v>419</v>
      </c>
      <c r="R13" s="63">
        <v>100</v>
      </c>
      <c r="S13" s="63">
        <v>200</v>
      </c>
      <c r="T13" s="63">
        <v>0</v>
      </c>
      <c r="U13" s="63">
        <v>0</v>
      </c>
      <c r="V13" s="68">
        <f>SUM(R13:U13)</f>
        <v>300</v>
      </c>
      <c r="W13" s="64" t="s">
        <v>423</v>
      </c>
      <c r="X13" s="65">
        <v>600</v>
      </c>
    </row>
    <row r="14" spans="1:24" ht="15" customHeight="1" x14ac:dyDescent="0.25">
      <c r="P14" s="56"/>
      <c r="Q14" s="56" t="s">
        <v>420</v>
      </c>
      <c r="R14" s="63">
        <v>200</v>
      </c>
      <c r="S14" s="63">
        <v>0</v>
      </c>
      <c r="T14" s="63">
        <v>300</v>
      </c>
      <c r="U14" s="63">
        <v>0</v>
      </c>
      <c r="V14" s="68">
        <f>SUM(R14:U14)</f>
        <v>500</v>
      </c>
      <c r="W14" s="64" t="s">
        <v>423</v>
      </c>
      <c r="X14" s="65">
        <v>500</v>
      </c>
    </row>
    <row r="15" spans="1:24" ht="15" customHeight="1" x14ac:dyDescent="0.25">
      <c r="P15" s="56"/>
      <c r="Q15" s="56" t="s">
        <v>424</v>
      </c>
      <c r="R15" s="68">
        <f>SUM(R12:R14)</f>
        <v>450</v>
      </c>
      <c r="S15" s="68">
        <f>SUM(S12:S14)</f>
        <v>200</v>
      </c>
      <c r="T15" s="68">
        <f>SUM(T12:T14)</f>
        <v>300</v>
      </c>
      <c r="U15" s="68">
        <f>SUM(U12:U14)</f>
        <v>300</v>
      </c>
      <c r="V15" s="56"/>
      <c r="W15" s="56"/>
      <c r="X15" s="56"/>
    </row>
    <row r="16" spans="1:24" ht="15" customHeight="1" x14ac:dyDescent="0.25">
      <c r="P16" s="56"/>
      <c r="Q16" s="56"/>
      <c r="R16" s="66" t="s">
        <v>425</v>
      </c>
      <c r="S16" s="66" t="s">
        <v>425</v>
      </c>
      <c r="T16" s="66" t="s">
        <v>425</v>
      </c>
      <c r="U16" s="66" t="s">
        <v>425</v>
      </c>
      <c r="V16" s="56"/>
      <c r="W16" s="56"/>
      <c r="X16" s="56"/>
    </row>
    <row r="17" spans="16:24" ht="15" customHeight="1" x14ac:dyDescent="0.25">
      <c r="P17" s="56"/>
      <c r="Q17" s="56" t="s">
        <v>359</v>
      </c>
      <c r="R17" s="65">
        <v>450</v>
      </c>
      <c r="S17" s="65">
        <v>200</v>
      </c>
      <c r="T17" s="65">
        <v>300</v>
      </c>
      <c r="U17" s="65">
        <v>300</v>
      </c>
      <c r="V17" s="56"/>
      <c r="W17" s="56"/>
      <c r="X17" s="56"/>
    </row>
    <row r="19" spans="16:24" ht="15" customHeight="1" x14ac:dyDescent="0.25">
      <c r="P19" s="59" t="s">
        <v>12</v>
      </c>
      <c r="Q19" s="67">
        <f>SUMPRODUCT(R6:U8,R12:U14)</f>
        <v>176050</v>
      </c>
      <c r="R19" s="56"/>
      <c r="S19" s="56"/>
      <c r="T19" s="56"/>
      <c r="U19" s="56"/>
      <c r="V19" s="56"/>
      <c r="W19" s="56"/>
      <c r="X19" s="56"/>
    </row>
    <row r="20" spans="16:24" ht="15" customHeight="1" x14ac:dyDescent="0.25">
      <c r="P20" s="58"/>
      <c r="Q20" s="56"/>
      <c r="R20" s="56"/>
      <c r="S20" s="56"/>
      <c r="T20" s="56"/>
      <c r="U20" s="56"/>
      <c r="V20" s="56"/>
      <c r="W20" s="56"/>
      <c r="X20" s="56"/>
    </row>
    <row r="21" spans="16:24" ht="15" customHeight="1" x14ac:dyDescent="0.25">
      <c r="R21" s="56"/>
      <c r="S21" s="56"/>
      <c r="T21" s="56"/>
      <c r="U21" s="56"/>
      <c r="V21" s="56"/>
      <c r="W21" s="56"/>
      <c r="X21" s="56"/>
    </row>
    <row r="37" spans="2:11" ht="15" customHeight="1" x14ac:dyDescent="0.25">
      <c r="K37" s="32" t="s">
        <v>772</v>
      </c>
    </row>
    <row r="42" spans="2:11" ht="15" customHeight="1" x14ac:dyDescent="0.25">
      <c r="B42" s="32" t="s">
        <v>771</v>
      </c>
    </row>
    <row r="57" spans="11:16" ht="15" customHeight="1" x14ac:dyDescent="0.25">
      <c r="K57" s="32" t="s">
        <v>770</v>
      </c>
      <c r="P57" s="32" t="s">
        <v>769</v>
      </c>
    </row>
    <row r="65" spans="2:2" ht="15" customHeight="1" x14ac:dyDescent="0.25">
      <c r="B65" s="32"/>
    </row>
  </sheetData>
  <hyperlinks>
    <hyperlink ref="I1" location="'List of Topics'!A1" display="Return to List of Topics sheet"/>
  </hyperlinks>
  <pageMargins left="0.7" right="0.7" top="0.75" bottom="0.75" header="0.3" footer="0.3"/>
  <pageSetup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I20"/>
  <sheetViews>
    <sheetView showGridLines="0" showRowColHeaders="0" workbookViewId="0">
      <selection activeCell="I1" sqref="I1"/>
    </sheetView>
  </sheetViews>
  <sheetFormatPr defaultRowHeight="15" customHeight="1" x14ac:dyDescent="0.25"/>
  <cols>
    <col min="1" max="1" width="3.5703125" customWidth="1"/>
  </cols>
  <sheetData>
    <row r="1" spans="1:9" ht="15" customHeight="1" x14ac:dyDescent="0.25">
      <c r="A1" s="74" t="str">
        <f ca="1">"© S. Christian Albright, 2011-" &amp; YEAR(TODAY()) &amp; ", All Rights Reserved"</f>
        <v>© S. Christian Albright, 2011-2017, All Rights Reserved</v>
      </c>
      <c r="I1" s="1" t="s">
        <v>506</v>
      </c>
    </row>
    <row r="20" spans="2:2" ht="15" customHeight="1" x14ac:dyDescent="0.25">
      <c r="B20" s="32"/>
    </row>
  </sheetData>
  <hyperlinks>
    <hyperlink ref="I1" location="'List of Topics'!A1" display="Return to List of Topics sheet"/>
  </hyperlink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V61"/>
  <sheetViews>
    <sheetView showGridLines="0" showRowColHeaders="0" zoomScaleNormal="100" workbookViewId="0">
      <selection activeCell="I1" sqref="I1"/>
    </sheetView>
  </sheetViews>
  <sheetFormatPr defaultColWidth="8.85546875" defaultRowHeight="15" customHeight="1" x14ac:dyDescent="0.25"/>
  <cols>
    <col min="1" max="1" width="3.5703125" customWidth="1"/>
    <col min="10" max="10" width="19.42578125" customWidth="1"/>
    <col min="11" max="19" width="9.140625" customWidth="1"/>
  </cols>
  <sheetData>
    <row r="1" spans="1:18" ht="15" customHeight="1" x14ac:dyDescent="0.25">
      <c r="A1" s="74" t="str">
        <f ca="1">"© S. Christian Albright, 2011-" &amp; YEAR(TODAY()) &amp; ", All Rights Reserved"</f>
        <v>© S. Christian Albright, 2011-2017, All Rights Reserved</v>
      </c>
      <c r="I1" s="1" t="s">
        <v>506</v>
      </c>
    </row>
    <row r="3" spans="1:18" ht="15" customHeight="1" x14ac:dyDescent="0.25">
      <c r="K3" s="209" t="s">
        <v>781</v>
      </c>
      <c r="L3" s="205"/>
      <c r="M3" s="205"/>
      <c r="N3" s="205"/>
      <c r="O3" s="205"/>
      <c r="P3" s="205"/>
      <c r="Q3" s="205"/>
      <c r="R3" s="205"/>
    </row>
    <row r="4" spans="1:18" ht="15" customHeight="1" x14ac:dyDescent="0.25">
      <c r="K4" s="205"/>
      <c r="L4" s="205"/>
      <c r="M4" s="205"/>
      <c r="N4" s="205"/>
      <c r="O4" s="205"/>
      <c r="P4" s="205"/>
      <c r="Q4" s="205"/>
      <c r="R4" s="205"/>
    </row>
    <row r="5" spans="1:18" ht="15" customHeight="1" x14ac:dyDescent="0.25">
      <c r="K5" s="205"/>
      <c r="L5" s="205"/>
      <c r="M5" s="205"/>
      <c r="N5" s="205"/>
      <c r="O5" s="205"/>
      <c r="P5" s="205"/>
      <c r="Q5" s="205"/>
      <c r="R5" s="205"/>
    </row>
    <row r="6" spans="1:18" ht="15" customHeight="1" x14ac:dyDescent="0.25">
      <c r="K6" s="205"/>
      <c r="L6" s="205"/>
      <c r="M6" s="205"/>
      <c r="N6" s="205"/>
      <c r="O6" s="205"/>
      <c r="P6" s="205"/>
      <c r="Q6" s="205"/>
      <c r="R6" s="205"/>
    </row>
    <row r="7" spans="1:18" ht="15" customHeight="1" x14ac:dyDescent="0.25">
      <c r="K7" s="205"/>
      <c r="L7" s="39"/>
      <c r="M7" s="210"/>
      <c r="N7" s="210"/>
      <c r="O7" s="205"/>
      <c r="P7" s="205"/>
      <c r="Q7" s="205"/>
      <c r="R7" s="205"/>
    </row>
    <row r="8" spans="1:18" ht="15" customHeight="1" x14ac:dyDescent="0.25">
      <c r="K8" s="205"/>
      <c r="L8" s="39"/>
      <c r="M8" s="210"/>
      <c r="N8" s="210"/>
      <c r="O8" s="205"/>
      <c r="P8" s="205"/>
      <c r="Q8" s="205"/>
      <c r="R8" s="205"/>
    </row>
    <row r="9" spans="1:18" ht="15" customHeight="1" x14ac:dyDescent="0.25">
      <c r="K9" s="205"/>
      <c r="L9" s="39"/>
      <c r="M9" s="210"/>
      <c r="N9" s="210"/>
      <c r="O9" s="205"/>
      <c r="P9" s="205"/>
      <c r="Q9" s="205"/>
      <c r="R9" s="205"/>
    </row>
    <row r="10" spans="1:18" ht="15" customHeight="1" x14ac:dyDescent="0.25">
      <c r="K10" s="205"/>
      <c r="L10" s="39"/>
      <c r="M10" s="210"/>
      <c r="N10" s="210"/>
      <c r="O10" s="205"/>
      <c r="P10" s="205"/>
      <c r="Q10" s="205"/>
      <c r="R10" s="205"/>
    </row>
    <row r="11" spans="1:18" ht="15" customHeight="1" x14ac:dyDescent="0.25">
      <c r="K11" s="205"/>
      <c r="L11" s="39"/>
      <c r="M11" s="210"/>
      <c r="N11" s="210"/>
      <c r="O11" s="205"/>
      <c r="P11" s="205"/>
      <c r="Q11" s="205"/>
      <c r="R11" s="205"/>
    </row>
    <row r="12" spans="1:18" ht="15" customHeight="1" x14ac:dyDescent="0.25">
      <c r="K12" s="205"/>
      <c r="L12" s="39"/>
      <c r="M12" s="210"/>
      <c r="N12" s="210"/>
      <c r="O12" s="205"/>
      <c r="P12" s="205"/>
      <c r="Q12" s="205"/>
      <c r="R12" s="205"/>
    </row>
    <row r="13" spans="1:18" ht="15" customHeight="1" x14ac:dyDescent="0.25">
      <c r="K13" s="205"/>
      <c r="L13" s="39"/>
      <c r="M13" s="210"/>
      <c r="N13" s="210"/>
      <c r="O13" s="205"/>
      <c r="P13" s="205"/>
      <c r="Q13" s="205"/>
      <c r="R13" s="205"/>
    </row>
    <row r="14" spans="1:18" ht="15" customHeight="1" x14ac:dyDescent="0.25">
      <c r="K14" s="205"/>
      <c r="L14" s="39"/>
      <c r="M14" s="210"/>
      <c r="N14" s="210"/>
      <c r="O14" s="205"/>
      <c r="P14" s="205"/>
      <c r="Q14" s="205"/>
      <c r="R14" s="205"/>
    </row>
    <row r="15" spans="1:18" ht="15" customHeight="1" x14ac:dyDescent="0.25">
      <c r="K15" s="205"/>
      <c r="L15" s="39"/>
      <c r="M15" s="210"/>
      <c r="N15" s="210"/>
      <c r="O15" s="205"/>
      <c r="P15" s="205"/>
      <c r="Q15" s="205"/>
      <c r="R15" s="205"/>
    </row>
    <row r="16" spans="1:18" ht="15" customHeight="1" x14ac:dyDescent="0.25">
      <c r="K16" s="205"/>
      <c r="L16" s="39"/>
      <c r="M16" s="210"/>
      <c r="N16" s="210"/>
      <c r="O16" s="205"/>
      <c r="P16" s="205"/>
      <c r="Q16" s="205"/>
      <c r="R16" s="205"/>
    </row>
    <row r="17" spans="3:18" ht="15" customHeight="1" x14ac:dyDescent="0.25">
      <c r="K17" s="205"/>
      <c r="L17" s="205"/>
      <c r="M17" s="205"/>
      <c r="N17" s="205"/>
      <c r="O17" s="205"/>
      <c r="P17" s="205"/>
      <c r="Q17" s="205"/>
      <c r="R17" s="205"/>
    </row>
    <row r="18" spans="3:18" ht="15" customHeight="1" x14ac:dyDescent="0.25">
      <c r="K18" s="209" t="s">
        <v>780</v>
      </c>
      <c r="L18" s="205"/>
      <c r="M18" s="205"/>
      <c r="N18" s="205"/>
      <c r="O18" s="205"/>
      <c r="P18" s="205"/>
      <c r="Q18" s="205"/>
      <c r="R18" s="205"/>
    </row>
    <row r="19" spans="3:18" ht="15" customHeight="1" x14ac:dyDescent="0.25">
      <c r="K19" s="208"/>
      <c r="L19" s="205"/>
      <c r="M19" s="205"/>
      <c r="N19" s="205"/>
      <c r="O19" s="207"/>
      <c r="P19" s="205"/>
      <c r="Q19" s="205"/>
      <c r="R19" s="205"/>
    </row>
    <row r="20" spans="3:18" ht="15" customHeight="1" x14ac:dyDescent="0.25">
      <c r="K20" s="205"/>
      <c r="L20" s="205"/>
      <c r="M20" s="205"/>
      <c r="N20" s="205"/>
      <c r="O20" s="205"/>
      <c r="P20" s="205"/>
      <c r="Q20" s="205"/>
      <c r="R20" s="205"/>
    </row>
    <row r="21" spans="3:18" ht="15" customHeight="1" x14ac:dyDescent="0.25">
      <c r="K21" s="205"/>
      <c r="L21" s="205"/>
      <c r="M21" s="205"/>
      <c r="N21" s="205"/>
      <c r="O21" s="205"/>
      <c r="P21" s="205"/>
      <c r="Q21" s="205"/>
      <c r="R21" s="205"/>
    </row>
    <row r="22" spans="3:18" ht="15" customHeight="1" x14ac:dyDescent="0.25">
      <c r="K22" s="208"/>
      <c r="L22" s="205"/>
      <c r="M22" s="205"/>
      <c r="N22" s="205"/>
      <c r="O22" s="207"/>
      <c r="P22" s="205"/>
      <c r="Q22" s="205"/>
      <c r="R22" s="205"/>
    </row>
    <row r="23" spans="3:18" ht="15" customHeight="1" x14ac:dyDescent="0.25">
      <c r="K23" s="208"/>
      <c r="L23" s="205"/>
      <c r="M23" s="205"/>
      <c r="N23" s="205"/>
      <c r="O23" s="207"/>
      <c r="P23" s="205"/>
      <c r="Q23" s="205"/>
      <c r="R23" s="205"/>
    </row>
    <row r="24" spans="3:18" ht="15" customHeight="1" x14ac:dyDescent="0.25">
      <c r="K24" s="208"/>
      <c r="L24" s="205"/>
      <c r="M24" s="205"/>
      <c r="N24" s="205"/>
      <c r="O24" s="207"/>
      <c r="P24" s="205"/>
      <c r="Q24" s="205"/>
      <c r="R24" s="205"/>
    </row>
    <row r="25" spans="3:18" ht="15" customHeight="1" x14ac:dyDescent="0.25">
      <c r="K25" s="208"/>
      <c r="L25" s="205"/>
      <c r="M25" s="205"/>
      <c r="N25" s="205"/>
      <c r="O25" s="207"/>
      <c r="P25" s="205"/>
      <c r="Q25" s="205"/>
      <c r="R25" s="205"/>
    </row>
    <row r="26" spans="3:18" ht="15" customHeight="1" x14ac:dyDescent="0.25">
      <c r="K26" s="208"/>
      <c r="L26" s="205"/>
      <c r="M26" s="205"/>
      <c r="N26" s="205"/>
      <c r="O26" s="207"/>
      <c r="P26" s="205"/>
      <c r="Q26" s="205"/>
      <c r="R26" s="205"/>
    </row>
    <row r="27" spans="3:18" ht="15" customHeight="1" x14ac:dyDescent="0.25">
      <c r="K27" s="208"/>
      <c r="L27" s="205"/>
      <c r="M27" s="205"/>
      <c r="N27" s="205"/>
      <c r="O27" s="207"/>
      <c r="P27" s="205"/>
      <c r="Q27" s="205"/>
      <c r="R27" s="205"/>
    </row>
    <row r="28" spans="3:18" ht="15" customHeight="1" x14ac:dyDescent="0.25">
      <c r="K28" s="208"/>
      <c r="L28" s="205"/>
      <c r="M28" s="205"/>
      <c r="N28" s="205"/>
      <c r="O28" s="207"/>
      <c r="P28" s="205"/>
      <c r="Q28" s="205"/>
      <c r="R28" s="205"/>
    </row>
    <row r="29" spans="3:18" ht="15" customHeight="1" x14ac:dyDescent="0.25">
      <c r="C29" s="49"/>
      <c r="K29" s="206" t="s">
        <v>779</v>
      </c>
      <c r="L29" s="205"/>
      <c r="M29" s="205"/>
      <c r="N29" s="205"/>
      <c r="O29" s="205"/>
      <c r="P29" s="205"/>
      <c r="Q29" s="205"/>
      <c r="R29" s="205"/>
    </row>
    <row r="38" spans="11:15" ht="15" customHeight="1" x14ac:dyDescent="0.25">
      <c r="K38" s="32" t="s">
        <v>778</v>
      </c>
      <c r="O38" s="32"/>
    </row>
    <row r="58" spans="2:22" ht="15" customHeight="1" x14ac:dyDescent="0.25">
      <c r="B58" s="32"/>
    </row>
    <row r="61" spans="2:22" ht="15" customHeight="1" x14ac:dyDescent="0.25">
      <c r="K61" s="32" t="s">
        <v>777</v>
      </c>
      <c r="V61" s="32" t="s">
        <v>776</v>
      </c>
    </row>
  </sheetData>
  <hyperlinks>
    <hyperlink ref="I1" location="'List of Topics'!A1" display="Return to List of Topics sheet"/>
  </hyperlinks>
  <pageMargins left="0.7" right="0.7" top="0.75" bottom="0.75" header="0.3" footer="0.3"/>
  <pageSetup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85"/>
  <sheetViews>
    <sheetView showGridLines="0" showRowColHeaders="0" workbookViewId="0">
      <selection activeCell="I1" sqref="I1"/>
    </sheetView>
  </sheetViews>
  <sheetFormatPr defaultColWidth="9.140625" defaultRowHeight="15" customHeight="1" x14ac:dyDescent="0.25"/>
  <cols>
    <col min="1" max="1" width="3.5703125" customWidth="1"/>
  </cols>
  <sheetData>
    <row r="1" spans="1:14" ht="15" customHeight="1" x14ac:dyDescent="0.25">
      <c r="A1" s="74" t="str">
        <f ca="1">"© S. Christian Albright, 2011-" &amp; YEAR(TODAY()) &amp; ", All Rights Reserved"</f>
        <v>© S. Christian Albright, 2011-2017, All Rights Reserved</v>
      </c>
      <c r="I1" s="1" t="s">
        <v>506</v>
      </c>
    </row>
    <row r="3" spans="1:14" ht="15" customHeight="1" x14ac:dyDescent="0.25">
      <c r="K3" s="36" t="s">
        <v>786</v>
      </c>
      <c r="L3" s="35"/>
      <c r="M3" s="11"/>
      <c r="N3" s="11"/>
    </row>
    <row r="4" spans="1:14" ht="15" customHeight="1" x14ac:dyDescent="0.25">
      <c r="M4" s="11"/>
      <c r="N4" s="11"/>
    </row>
    <row r="5" spans="1:14" ht="15" customHeight="1" x14ac:dyDescent="0.25">
      <c r="M5" s="11"/>
      <c r="N5" s="11"/>
    </row>
    <row r="6" spans="1:14" ht="15" customHeight="1" x14ac:dyDescent="0.25">
      <c r="K6" s="39"/>
      <c r="L6" s="39"/>
      <c r="M6" s="11"/>
      <c r="N6" s="11"/>
    </row>
    <row r="7" spans="1:14" ht="15" customHeight="1" x14ac:dyDescent="0.25">
      <c r="K7" s="43"/>
      <c r="L7" s="39"/>
      <c r="M7" s="11"/>
      <c r="N7" s="11"/>
    </row>
    <row r="8" spans="1:14" ht="15" customHeight="1" x14ac:dyDescent="0.25">
      <c r="M8" s="11"/>
      <c r="N8" s="11"/>
    </row>
    <row r="9" spans="1:14" ht="15" customHeight="1" x14ac:dyDescent="0.25">
      <c r="K9" s="32" t="s">
        <v>785</v>
      </c>
    </row>
    <row r="13" spans="1:14" ht="15" customHeight="1" x14ac:dyDescent="0.25">
      <c r="B13" s="117"/>
    </row>
    <row r="24" spans="3:14" ht="15" customHeight="1" x14ac:dyDescent="0.25">
      <c r="K24" s="32" t="s">
        <v>784</v>
      </c>
      <c r="M24" s="11"/>
      <c r="N24" s="11"/>
    </row>
    <row r="28" spans="3:14" ht="15" customHeight="1" x14ac:dyDescent="0.25">
      <c r="C28" s="49"/>
    </row>
    <row r="29" spans="3:14" ht="15" customHeight="1" x14ac:dyDescent="0.25">
      <c r="K29" s="33"/>
      <c r="L29" s="33"/>
    </row>
    <row r="30" spans="3:14" ht="15" customHeight="1" x14ac:dyDescent="0.25">
      <c r="K30" s="32" t="s">
        <v>783</v>
      </c>
    </row>
    <row r="39" spans="11:14" ht="15" customHeight="1" x14ac:dyDescent="0.25">
      <c r="K39" s="118"/>
    </row>
    <row r="40" spans="11:14" ht="15" customHeight="1" x14ac:dyDescent="0.25">
      <c r="K40" s="118"/>
    </row>
    <row r="41" spans="11:14" ht="15" customHeight="1" x14ac:dyDescent="0.25">
      <c r="K41" s="118"/>
    </row>
    <row r="42" spans="11:14" ht="15" customHeight="1" x14ac:dyDescent="0.25">
      <c r="L42" s="118"/>
    </row>
    <row r="43" spans="11:14" ht="15" customHeight="1" x14ac:dyDescent="0.25">
      <c r="L43" s="118"/>
      <c r="M43" s="118"/>
      <c r="N43" s="118"/>
    </row>
    <row r="44" spans="11:14" ht="15" customHeight="1" x14ac:dyDescent="0.25">
      <c r="L44" s="118"/>
      <c r="M44" s="118"/>
      <c r="N44" s="118"/>
    </row>
    <row r="45" spans="11:14" ht="15" customHeight="1" x14ac:dyDescent="0.25">
      <c r="L45" s="118"/>
      <c r="M45" s="118"/>
      <c r="N45" s="118"/>
    </row>
    <row r="46" spans="11:14" ht="15" customHeight="1" x14ac:dyDescent="0.25">
      <c r="L46" s="118"/>
      <c r="M46" s="118"/>
      <c r="N46" s="118"/>
    </row>
    <row r="47" spans="11:14" ht="15" customHeight="1" x14ac:dyDescent="0.25">
      <c r="L47" s="118"/>
      <c r="M47" s="118"/>
      <c r="N47" s="118"/>
    </row>
    <row r="48" spans="11:14" ht="15" customHeight="1" x14ac:dyDescent="0.25">
      <c r="L48" s="118"/>
      <c r="M48" s="118"/>
      <c r="N48" s="118"/>
    </row>
    <row r="49" spans="11:17" ht="15" customHeight="1" x14ac:dyDescent="0.25">
      <c r="L49" s="118"/>
      <c r="M49" s="118"/>
      <c r="N49" s="118"/>
    </row>
    <row r="50" spans="11:17" ht="15" customHeight="1" x14ac:dyDescent="0.25">
      <c r="L50" s="118"/>
      <c r="M50" s="118"/>
      <c r="N50" s="118"/>
    </row>
    <row r="51" spans="11:17" ht="15" customHeight="1" x14ac:dyDescent="0.25">
      <c r="L51" s="118"/>
      <c r="M51" s="118"/>
      <c r="N51" s="118"/>
    </row>
    <row r="52" spans="11:17" ht="15" customHeight="1" x14ac:dyDescent="0.25">
      <c r="L52" s="118"/>
      <c r="M52" s="118"/>
    </row>
    <row r="53" spans="11:17" ht="15" customHeight="1" x14ac:dyDescent="0.25">
      <c r="L53" s="118"/>
      <c r="M53" s="118"/>
    </row>
    <row r="54" spans="11:17" ht="15" customHeight="1" x14ac:dyDescent="0.25">
      <c r="L54" s="118"/>
      <c r="M54" s="118"/>
    </row>
    <row r="55" spans="11:17" ht="15" customHeight="1" x14ac:dyDescent="0.25">
      <c r="L55" s="118"/>
      <c r="M55" s="118"/>
    </row>
    <row r="56" spans="11:17" ht="15" customHeight="1" x14ac:dyDescent="0.25">
      <c r="K56" s="32" t="s">
        <v>782</v>
      </c>
      <c r="L56" s="118"/>
      <c r="M56" s="118"/>
    </row>
    <row r="57" spans="11:17" ht="15" customHeight="1" x14ac:dyDescent="0.25">
      <c r="L57" s="118"/>
      <c r="M57" s="118"/>
    </row>
    <row r="58" spans="11:17" ht="15" customHeight="1" x14ac:dyDescent="0.25">
      <c r="L58" s="118"/>
      <c r="M58" s="118"/>
    </row>
    <row r="59" spans="11:17" ht="15" customHeight="1" x14ac:dyDescent="0.25">
      <c r="L59" s="118"/>
      <c r="M59" s="118"/>
    </row>
    <row r="60" spans="11:17" ht="15" customHeight="1" x14ac:dyDescent="0.25">
      <c r="L60" s="118"/>
      <c r="M60" s="118"/>
      <c r="N60" s="118"/>
      <c r="O60" s="118"/>
      <c r="P60" s="118"/>
      <c r="Q60" s="118"/>
    </row>
    <row r="61" spans="11:17" ht="15" customHeight="1" x14ac:dyDescent="0.25">
      <c r="L61" s="118"/>
      <c r="M61" s="118"/>
      <c r="N61" s="118"/>
      <c r="O61" s="118"/>
      <c r="P61" s="118"/>
      <c r="Q61" s="118"/>
    </row>
    <row r="62" spans="11:17" ht="15" customHeight="1" x14ac:dyDescent="0.25">
      <c r="L62" s="118"/>
      <c r="M62" s="118"/>
      <c r="N62" s="118"/>
      <c r="O62" s="118"/>
      <c r="P62" s="118"/>
      <c r="Q62" s="118"/>
    </row>
    <row r="63" spans="11:17" ht="15" customHeight="1" x14ac:dyDescent="0.25">
      <c r="L63" s="118"/>
      <c r="M63" s="118"/>
      <c r="N63" s="118"/>
      <c r="O63" s="118"/>
      <c r="P63" s="118"/>
      <c r="Q63" s="118"/>
    </row>
    <row r="64" spans="11:17" ht="15" customHeight="1" x14ac:dyDescent="0.25">
      <c r="L64" s="118"/>
      <c r="M64" s="118"/>
      <c r="N64" s="118"/>
      <c r="O64" s="118"/>
      <c r="P64" s="118"/>
      <c r="Q64" s="118"/>
    </row>
    <row r="65" spans="2:17" ht="15" customHeight="1" x14ac:dyDescent="0.25">
      <c r="L65" s="118"/>
      <c r="M65" s="118"/>
      <c r="N65" s="118"/>
      <c r="O65" s="118"/>
      <c r="P65" s="118"/>
      <c r="Q65" s="118"/>
    </row>
    <row r="66" spans="2:17" ht="15" customHeight="1" x14ac:dyDescent="0.25">
      <c r="L66" s="118"/>
      <c r="M66" s="118"/>
      <c r="N66" s="118"/>
      <c r="O66" s="118"/>
      <c r="P66" s="118"/>
      <c r="Q66" s="118"/>
    </row>
    <row r="67" spans="2:17" ht="15" customHeight="1" x14ac:dyDescent="0.25">
      <c r="L67" s="118"/>
      <c r="M67" s="118"/>
      <c r="N67" s="118"/>
      <c r="O67" s="118"/>
      <c r="P67" s="118"/>
      <c r="Q67" s="118"/>
    </row>
    <row r="68" spans="2:17" ht="15" customHeight="1" x14ac:dyDescent="0.25">
      <c r="L68" s="118"/>
      <c r="M68" s="118"/>
      <c r="N68" s="118"/>
    </row>
    <row r="69" spans="2:17" ht="15" customHeight="1" x14ac:dyDescent="0.25">
      <c r="L69" s="118"/>
      <c r="M69" s="118"/>
      <c r="N69" s="118"/>
    </row>
    <row r="70" spans="2:17" ht="15" customHeight="1" x14ac:dyDescent="0.25">
      <c r="B70" s="32"/>
      <c r="L70" s="118"/>
      <c r="M70" s="118"/>
      <c r="N70" s="118"/>
    </row>
    <row r="71" spans="2:17" ht="15" customHeight="1" x14ac:dyDescent="0.25">
      <c r="L71" s="118"/>
      <c r="M71" s="118"/>
      <c r="N71" s="118"/>
    </row>
    <row r="72" spans="2:17" ht="15" customHeight="1" x14ac:dyDescent="0.25">
      <c r="L72" s="118"/>
      <c r="M72" s="118"/>
      <c r="N72" s="118"/>
    </row>
    <row r="73" spans="2:17" ht="15" customHeight="1" x14ac:dyDescent="0.25">
      <c r="L73" s="118"/>
      <c r="M73" s="118"/>
      <c r="N73" s="118"/>
    </row>
    <row r="74" spans="2:17" ht="15" customHeight="1" x14ac:dyDescent="0.25">
      <c r="L74" s="118"/>
      <c r="M74" s="118"/>
      <c r="N74" s="118"/>
    </row>
    <row r="75" spans="2:17" ht="15" customHeight="1" x14ac:dyDescent="0.25">
      <c r="L75" s="118"/>
      <c r="M75" s="118"/>
      <c r="N75" s="118"/>
    </row>
    <row r="76" spans="2:17" ht="15" customHeight="1" x14ac:dyDescent="0.25">
      <c r="L76" s="118"/>
      <c r="M76" s="118"/>
      <c r="N76" s="118"/>
    </row>
    <row r="77" spans="2:17" ht="15" customHeight="1" x14ac:dyDescent="0.25">
      <c r="L77" s="118"/>
      <c r="M77" s="118"/>
      <c r="N77" s="118"/>
    </row>
    <row r="78" spans="2:17" ht="15" customHeight="1" x14ac:dyDescent="0.25">
      <c r="L78" s="118"/>
      <c r="M78" s="118"/>
      <c r="N78" s="118"/>
    </row>
    <row r="79" spans="2:17" ht="15" customHeight="1" x14ac:dyDescent="0.25">
      <c r="L79" s="118"/>
      <c r="M79" s="118"/>
      <c r="N79" s="118"/>
    </row>
    <row r="80" spans="2:17" ht="15" customHeight="1" x14ac:dyDescent="0.25">
      <c r="L80" s="118"/>
      <c r="M80" s="118"/>
      <c r="N80" s="118"/>
    </row>
    <row r="81" spans="11:14" ht="15" customHeight="1" x14ac:dyDescent="0.25">
      <c r="L81" s="118"/>
      <c r="M81" s="118"/>
      <c r="N81" s="118"/>
    </row>
    <row r="82" spans="11:14" ht="15" customHeight="1" x14ac:dyDescent="0.25">
      <c r="K82" s="32"/>
      <c r="L82" s="118"/>
      <c r="M82" s="118"/>
      <c r="N82" s="118"/>
    </row>
    <row r="83" spans="11:14" ht="15" customHeight="1" x14ac:dyDescent="0.25">
      <c r="L83" s="118"/>
      <c r="M83" s="118"/>
      <c r="N83" s="118"/>
    </row>
    <row r="84" spans="11:14" ht="15" customHeight="1" x14ac:dyDescent="0.25">
      <c r="L84" s="118"/>
      <c r="M84" s="118"/>
      <c r="N84" s="118"/>
    </row>
    <row r="85" spans="11:14" ht="15" customHeight="1" x14ac:dyDescent="0.25">
      <c r="L85" s="118"/>
      <c r="M85" s="118"/>
      <c r="N85" s="118"/>
    </row>
  </sheetData>
  <hyperlinks>
    <hyperlink ref="I1" location="'List of Topics'!A1" display="Return to List of Topics sheet"/>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42"/>
  <sheetViews>
    <sheetView showGridLines="0" showRowColHeaders="0" workbookViewId="0">
      <selection activeCell="I1" sqref="I1"/>
    </sheetView>
  </sheetViews>
  <sheetFormatPr defaultColWidth="8.85546875"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row>
    <row r="27" spans="3:11" ht="15" customHeight="1" x14ac:dyDescent="0.25">
      <c r="K27" s="32"/>
    </row>
    <row r="29" spans="3:11" ht="15" customHeight="1" x14ac:dyDescent="0.25">
      <c r="C29" s="49"/>
    </row>
    <row r="42" spans="2:2" ht="15" customHeight="1" x14ac:dyDescent="0.25">
      <c r="B42" s="32"/>
    </row>
  </sheetData>
  <hyperlinks>
    <hyperlink ref="I1" location="'List of Topics'!A1" display="Return to List of Topics sheet"/>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85"/>
  <sheetViews>
    <sheetView showGridLines="0" showRowColHeaders="0" workbookViewId="0">
      <selection activeCell="I1" sqref="I1"/>
    </sheetView>
  </sheetViews>
  <sheetFormatPr defaultColWidth="9.140625" defaultRowHeight="15" customHeight="1" x14ac:dyDescent="0.25"/>
  <cols>
    <col min="1" max="1" width="3.5703125" customWidth="1"/>
  </cols>
  <sheetData>
    <row r="1" spans="1:14" ht="15" customHeight="1" x14ac:dyDescent="0.25">
      <c r="A1" s="74" t="str">
        <f ca="1">"© S. Christian Albright, 2011-" &amp; YEAR(TODAY()) &amp; ", All Rights Reserved"</f>
        <v>© S. Christian Albright, 2011-2017, All Rights Reserved</v>
      </c>
      <c r="I1" s="1" t="s">
        <v>506</v>
      </c>
    </row>
    <row r="3" spans="1:14" ht="15" customHeight="1" x14ac:dyDescent="0.25">
      <c r="K3" s="36" t="s">
        <v>786</v>
      </c>
      <c r="L3" s="35"/>
      <c r="M3" s="11"/>
      <c r="N3" s="11"/>
    </row>
    <row r="4" spans="1:14" ht="15" customHeight="1" x14ac:dyDescent="0.25">
      <c r="M4" s="11"/>
      <c r="N4" s="11"/>
    </row>
    <row r="5" spans="1:14" ht="15" customHeight="1" x14ac:dyDescent="0.25">
      <c r="M5" s="11"/>
      <c r="N5" s="11"/>
    </row>
    <row r="6" spans="1:14" ht="15" customHeight="1" x14ac:dyDescent="0.25">
      <c r="K6" s="39"/>
      <c r="L6" s="39"/>
      <c r="M6" s="11"/>
      <c r="N6" s="11"/>
    </row>
    <row r="7" spans="1:14" ht="15" customHeight="1" x14ac:dyDescent="0.25">
      <c r="K7" s="43"/>
      <c r="L7" s="39"/>
      <c r="M7" s="11"/>
      <c r="N7" s="11"/>
    </row>
    <row r="8" spans="1:14" ht="15" customHeight="1" x14ac:dyDescent="0.25">
      <c r="M8" s="11"/>
      <c r="N8" s="11"/>
    </row>
    <row r="9" spans="1:14" ht="15" customHeight="1" x14ac:dyDescent="0.25">
      <c r="K9" s="32" t="s">
        <v>791</v>
      </c>
    </row>
    <row r="13" spans="1:14" ht="15" customHeight="1" x14ac:dyDescent="0.25">
      <c r="B13" s="117"/>
    </row>
    <row r="24" spans="3:14" ht="15" customHeight="1" x14ac:dyDescent="0.25">
      <c r="K24" s="32" t="s">
        <v>790</v>
      </c>
      <c r="M24" s="11"/>
      <c r="N24" s="11"/>
    </row>
    <row r="28" spans="3:14" ht="15" customHeight="1" x14ac:dyDescent="0.25">
      <c r="C28" s="49"/>
    </row>
    <row r="29" spans="3:14" ht="15" customHeight="1" x14ac:dyDescent="0.25">
      <c r="K29" s="33"/>
      <c r="L29" s="33"/>
    </row>
    <row r="30" spans="3:14" ht="15" customHeight="1" x14ac:dyDescent="0.25">
      <c r="K30" s="32" t="s">
        <v>789</v>
      </c>
    </row>
    <row r="36" spans="11:14" ht="15" customHeight="1" x14ac:dyDescent="0.25">
      <c r="K36" s="32"/>
    </row>
    <row r="39" spans="11:14" ht="15" customHeight="1" x14ac:dyDescent="0.25">
      <c r="K39" s="118"/>
    </row>
    <row r="40" spans="11:14" ht="15" customHeight="1" x14ac:dyDescent="0.25">
      <c r="K40" s="118"/>
    </row>
    <row r="41" spans="11:14" ht="15" customHeight="1" x14ac:dyDescent="0.25">
      <c r="K41" s="118"/>
    </row>
    <row r="42" spans="11:14" ht="15" customHeight="1" x14ac:dyDescent="0.25">
      <c r="L42" s="118"/>
    </row>
    <row r="43" spans="11:14" ht="15" customHeight="1" x14ac:dyDescent="0.25">
      <c r="L43" s="118"/>
      <c r="M43" s="118"/>
      <c r="N43" s="118"/>
    </row>
    <row r="44" spans="11:14" ht="15" customHeight="1" x14ac:dyDescent="0.25">
      <c r="L44" s="118"/>
      <c r="M44" s="118"/>
      <c r="N44" s="118"/>
    </row>
    <row r="45" spans="11:14" ht="15" customHeight="1" x14ac:dyDescent="0.25">
      <c r="L45" s="118"/>
      <c r="M45" s="118"/>
      <c r="N45" s="118"/>
    </row>
    <row r="46" spans="11:14" ht="15" customHeight="1" x14ac:dyDescent="0.25">
      <c r="L46" s="118"/>
      <c r="M46" s="118"/>
      <c r="N46" s="118"/>
    </row>
    <row r="47" spans="11:14" ht="15" customHeight="1" x14ac:dyDescent="0.25">
      <c r="L47" s="118"/>
      <c r="M47" s="118"/>
      <c r="N47" s="118"/>
    </row>
    <row r="48" spans="11:14" ht="15" customHeight="1" x14ac:dyDescent="0.25">
      <c r="L48" s="118"/>
      <c r="M48" s="118"/>
      <c r="N48" s="118"/>
    </row>
    <row r="49" spans="11:17" ht="15" customHeight="1" x14ac:dyDescent="0.25">
      <c r="L49" s="118"/>
      <c r="M49" s="118"/>
      <c r="N49" s="118"/>
    </row>
    <row r="50" spans="11:17" ht="15" customHeight="1" x14ac:dyDescent="0.25">
      <c r="L50" s="118"/>
      <c r="M50" s="118"/>
      <c r="N50" s="118"/>
    </row>
    <row r="51" spans="11:17" ht="15" customHeight="1" x14ac:dyDescent="0.25">
      <c r="L51" s="118"/>
      <c r="M51" s="118"/>
      <c r="N51" s="118"/>
    </row>
    <row r="52" spans="11:17" ht="15" customHeight="1" x14ac:dyDescent="0.25">
      <c r="L52" s="118"/>
      <c r="M52" s="118"/>
    </row>
    <row r="53" spans="11:17" ht="15" customHeight="1" x14ac:dyDescent="0.25">
      <c r="L53" s="118"/>
      <c r="M53" s="118"/>
    </row>
    <row r="54" spans="11:17" ht="15" customHeight="1" x14ac:dyDescent="0.25">
      <c r="L54" s="118"/>
      <c r="M54" s="118"/>
    </row>
    <row r="55" spans="11:17" ht="15" customHeight="1" x14ac:dyDescent="0.25">
      <c r="L55" s="118"/>
      <c r="M55" s="118"/>
    </row>
    <row r="56" spans="11:17" ht="15" customHeight="1" x14ac:dyDescent="0.25">
      <c r="K56" s="32" t="s">
        <v>788</v>
      </c>
      <c r="L56" s="118"/>
      <c r="M56" s="118"/>
    </row>
    <row r="57" spans="11:17" ht="15" customHeight="1" x14ac:dyDescent="0.25">
      <c r="L57" s="118"/>
      <c r="M57" s="118"/>
    </row>
    <row r="58" spans="11:17" ht="15" customHeight="1" x14ac:dyDescent="0.25">
      <c r="L58" s="118"/>
      <c r="M58" s="118"/>
    </row>
    <row r="59" spans="11:17" ht="15" customHeight="1" x14ac:dyDescent="0.25">
      <c r="K59" s="32"/>
      <c r="L59" s="118"/>
      <c r="M59" s="118"/>
    </row>
    <row r="60" spans="11:17" ht="15" customHeight="1" x14ac:dyDescent="0.25">
      <c r="L60" s="118"/>
      <c r="M60" s="118"/>
      <c r="N60" s="118"/>
      <c r="O60" s="118"/>
      <c r="P60" s="118"/>
      <c r="Q60" s="118"/>
    </row>
    <row r="61" spans="11:17" ht="15" customHeight="1" x14ac:dyDescent="0.25">
      <c r="L61" s="118"/>
      <c r="M61" s="118"/>
      <c r="N61" s="118"/>
      <c r="O61" s="118"/>
      <c r="P61" s="118"/>
      <c r="Q61" s="118"/>
    </row>
    <row r="62" spans="11:17" ht="15" customHeight="1" x14ac:dyDescent="0.25">
      <c r="L62" s="118"/>
      <c r="M62" s="118"/>
      <c r="N62" s="118"/>
      <c r="O62" s="118"/>
      <c r="P62" s="118"/>
      <c r="Q62" s="118"/>
    </row>
    <row r="63" spans="11:17" ht="15" customHeight="1" x14ac:dyDescent="0.25">
      <c r="L63" s="118"/>
      <c r="M63" s="118"/>
      <c r="N63" s="118"/>
      <c r="O63" s="118"/>
      <c r="P63" s="118"/>
      <c r="Q63" s="118"/>
    </row>
    <row r="64" spans="11:17" ht="15" customHeight="1" x14ac:dyDescent="0.25">
      <c r="L64" s="118"/>
      <c r="M64" s="118"/>
      <c r="N64" s="118"/>
      <c r="O64" s="118"/>
      <c r="P64" s="118"/>
      <c r="Q64" s="118"/>
    </row>
    <row r="65" spans="2:17" ht="15" customHeight="1" x14ac:dyDescent="0.25">
      <c r="L65" s="118"/>
      <c r="M65" s="118"/>
      <c r="N65" s="118"/>
      <c r="O65" s="118"/>
      <c r="P65" s="118"/>
      <c r="Q65" s="118"/>
    </row>
    <row r="66" spans="2:17" ht="15" customHeight="1" x14ac:dyDescent="0.25">
      <c r="L66" s="118"/>
      <c r="M66" s="118"/>
      <c r="N66" s="118"/>
      <c r="O66" s="118"/>
      <c r="P66" s="118"/>
      <c r="Q66" s="118"/>
    </row>
    <row r="67" spans="2:17" ht="15" customHeight="1" x14ac:dyDescent="0.25">
      <c r="L67" s="118"/>
      <c r="M67" s="118"/>
      <c r="N67" s="118"/>
      <c r="O67" s="118"/>
      <c r="P67" s="118"/>
      <c r="Q67" s="118"/>
    </row>
    <row r="68" spans="2:17" ht="15" customHeight="1" x14ac:dyDescent="0.25">
      <c r="L68" s="118"/>
      <c r="M68" s="118"/>
      <c r="N68" s="118"/>
    </row>
    <row r="69" spans="2:17" ht="15" customHeight="1" x14ac:dyDescent="0.25">
      <c r="L69" s="118"/>
      <c r="M69" s="118"/>
      <c r="N69" s="118"/>
    </row>
    <row r="70" spans="2:17" ht="15" customHeight="1" x14ac:dyDescent="0.25">
      <c r="B70" s="32"/>
      <c r="L70" s="118"/>
      <c r="M70" s="118"/>
      <c r="N70" s="118"/>
    </row>
    <row r="71" spans="2:17" ht="15" customHeight="1" x14ac:dyDescent="0.25">
      <c r="L71" s="118"/>
      <c r="M71" s="118"/>
      <c r="N71" s="118"/>
    </row>
    <row r="72" spans="2:17" ht="15" customHeight="1" x14ac:dyDescent="0.25">
      <c r="L72" s="118"/>
      <c r="M72" s="118"/>
      <c r="N72" s="118"/>
    </row>
    <row r="73" spans="2:17" ht="15" customHeight="1" x14ac:dyDescent="0.25">
      <c r="L73" s="118"/>
      <c r="M73" s="118"/>
      <c r="N73" s="118"/>
    </row>
    <row r="74" spans="2:17" ht="15" customHeight="1" x14ac:dyDescent="0.25">
      <c r="L74" s="118"/>
      <c r="M74" s="118"/>
      <c r="N74" s="118"/>
    </row>
    <row r="75" spans="2:17" ht="15" customHeight="1" x14ac:dyDescent="0.25">
      <c r="L75" s="118"/>
      <c r="M75" s="118"/>
      <c r="N75" s="118"/>
    </row>
    <row r="76" spans="2:17" ht="15" customHeight="1" x14ac:dyDescent="0.25">
      <c r="L76" s="118"/>
      <c r="M76" s="118"/>
      <c r="N76" s="118"/>
    </row>
    <row r="77" spans="2:17" ht="15" customHeight="1" x14ac:dyDescent="0.25">
      <c r="L77" s="118"/>
      <c r="M77" s="118"/>
      <c r="N77" s="118"/>
    </row>
    <row r="78" spans="2:17" ht="15" customHeight="1" x14ac:dyDescent="0.25">
      <c r="L78" s="118"/>
      <c r="M78" s="118"/>
      <c r="N78" s="118"/>
    </row>
    <row r="79" spans="2:17" ht="15" customHeight="1" x14ac:dyDescent="0.25">
      <c r="L79" s="118"/>
      <c r="M79" s="118"/>
      <c r="N79" s="118"/>
    </row>
    <row r="80" spans="2:17" ht="15" customHeight="1" x14ac:dyDescent="0.25">
      <c r="L80" s="118"/>
      <c r="M80" s="118"/>
      <c r="N80" s="118"/>
    </row>
    <row r="81" spans="11:14" ht="15" customHeight="1" x14ac:dyDescent="0.25">
      <c r="L81" s="118"/>
      <c r="M81" s="118"/>
      <c r="N81" s="118"/>
    </row>
    <row r="82" spans="11:14" ht="15" customHeight="1" x14ac:dyDescent="0.25">
      <c r="K82" s="32" t="s">
        <v>787</v>
      </c>
      <c r="L82" s="118"/>
      <c r="M82" s="118"/>
      <c r="N82" s="118"/>
    </row>
    <row r="83" spans="11:14" ht="15" customHeight="1" x14ac:dyDescent="0.25">
      <c r="L83" s="118"/>
      <c r="M83" s="118"/>
      <c r="N83" s="118"/>
    </row>
    <row r="84" spans="11:14" ht="15" customHeight="1" x14ac:dyDescent="0.25">
      <c r="L84" s="118"/>
      <c r="M84" s="118"/>
      <c r="N84" s="118"/>
    </row>
    <row r="85" spans="11:14" ht="15" customHeight="1" x14ac:dyDescent="0.25">
      <c r="L85" s="118"/>
      <c r="M85" s="118"/>
      <c r="N85" s="118"/>
    </row>
  </sheetData>
  <hyperlinks>
    <hyperlink ref="I1" location="'List of Topics'!A1" display="Return to List of Topics sheet"/>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67"/>
  <sheetViews>
    <sheetView showGridLines="0" showRowColHeaders="0" workbookViewId="0">
      <selection activeCell="I1" sqref="I1"/>
    </sheetView>
  </sheetViews>
  <sheetFormatPr defaultRowHeight="15" customHeight="1" x14ac:dyDescent="0.25"/>
  <cols>
    <col min="1" max="1" width="3.5703125" customWidth="1"/>
    <col min="11" max="11" width="9.5703125" bestFit="1" customWidth="1"/>
    <col min="12" max="12" width="12.7109375" bestFit="1" customWidth="1"/>
    <col min="13" max="13" width="10.42578125" bestFit="1"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K3" s="211"/>
      <c r="L3" s="211"/>
      <c r="M3" s="152"/>
    </row>
    <row r="4" spans="1:15" ht="15" customHeight="1" x14ac:dyDescent="0.25">
      <c r="K4" s="211"/>
      <c r="L4" s="211"/>
      <c r="M4" s="153"/>
    </row>
    <row r="5" spans="1:15" ht="15" customHeight="1" x14ac:dyDescent="0.25">
      <c r="K5" s="211"/>
      <c r="L5" s="211"/>
      <c r="M5" s="153"/>
      <c r="O5" s="49"/>
    </row>
    <row r="6" spans="1:15" ht="15" customHeight="1" x14ac:dyDescent="0.25">
      <c r="K6" s="211"/>
      <c r="L6" s="211"/>
      <c r="M6" s="153"/>
    </row>
    <row r="7" spans="1:15" ht="15" customHeight="1" x14ac:dyDescent="0.25">
      <c r="K7" s="211"/>
      <c r="L7" s="211"/>
      <c r="M7" s="153"/>
    </row>
    <row r="8" spans="1:15" ht="15" customHeight="1" x14ac:dyDescent="0.25">
      <c r="K8" s="211"/>
      <c r="L8" s="211"/>
      <c r="M8" s="153"/>
    </row>
    <row r="9" spans="1:15" ht="15" customHeight="1" x14ac:dyDescent="0.25">
      <c r="K9" s="211"/>
      <c r="L9" s="211"/>
      <c r="M9" s="153"/>
    </row>
    <row r="10" spans="1:15" ht="15" customHeight="1" x14ac:dyDescent="0.25">
      <c r="K10" t="s">
        <v>312</v>
      </c>
      <c r="L10" t="s">
        <v>223</v>
      </c>
      <c r="M10" s="6" t="s">
        <v>814</v>
      </c>
    </row>
    <row r="11" spans="1:15" ht="15" customHeight="1" x14ac:dyDescent="0.25">
      <c r="K11" t="s">
        <v>697</v>
      </c>
      <c r="L11" t="s">
        <v>813</v>
      </c>
      <c r="M11">
        <v>43498</v>
      </c>
    </row>
    <row r="12" spans="1:15" ht="15" customHeight="1" x14ac:dyDescent="0.25">
      <c r="K12" t="s">
        <v>697</v>
      </c>
      <c r="L12" t="s">
        <v>812</v>
      </c>
      <c r="M12">
        <v>28760</v>
      </c>
    </row>
    <row r="13" spans="1:15" ht="15" customHeight="1" x14ac:dyDescent="0.25">
      <c r="K13" t="s">
        <v>697</v>
      </c>
      <c r="L13" t="s">
        <v>811</v>
      </c>
      <c r="M13">
        <v>15083</v>
      </c>
    </row>
    <row r="14" spans="1:15" ht="15" customHeight="1" x14ac:dyDescent="0.25">
      <c r="K14" t="s">
        <v>806</v>
      </c>
      <c r="L14" t="s">
        <v>810</v>
      </c>
      <c r="M14">
        <v>5963</v>
      </c>
    </row>
    <row r="15" spans="1:15" ht="15" customHeight="1" x14ac:dyDescent="0.25">
      <c r="K15" t="s">
        <v>806</v>
      </c>
      <c r="L15" t="s">
        <v>809</v>
      </c>
      <c r="M15">
        <v>29036</v>
      </c>
    </row>
    <row r="16" spans="1:15" ht="15" customHeight="1" x14ac:dyDescent="0.25">
      <c r="K16" t="s">
        <v>806</v>
      </c>
      <c r="L16" t="s">
        <v>808</v>
      </c>
      <c r="M16">
        <v>22176</v>
      </c>
    </row>
    <row r="17" spans="11:13" ht="15" customHeight="1" x14ac:dyDescent="0.25">
      <c r="K17" t="s">
        <v>806</v>
      </c>
      <c r="L17" t="s">
        <v>807</v>
      </c>
      <c r="M17">
        <v>25735</v>
      </c>
    </row>
    <row r="18" spans="11:13" ht="15" customHeight="1" x14ac:dyDescent="0.25">
      <c r="K18" t="s">
        <v>806</v>
      </c>
      <c r="L18" t="s">
        <v>805</v>
      </c>
      <c r="M18">
        <v>16327</v>
      </c>
    </row>
    <row r="19" spans="11:13" ht="15" customHeight="1" x14ac:dyDescent="0.25">
      <c r="K19" t="s">
        <v>317</v>
      </c>
      <c r="L19" t="s">
        <v>804</v>
      </c>
      <c r="M19">
        <v>38216</v>
      </c>
    </row>
    <row r="20" spans="11:13" ht="15" customHeight="1" x14ac:dyDescent="0.25">
      <c r="K20" t="s">
        <v>317</v>
      </c>
      <c r="L20" t="s">
        <v>803</v>
      </c>
      <c r="M20">
        <v>12741</v>
      </c>
    </row>
    <row r="21" spans="11:13" ht="15" customHeight="1" x14ac:dyDescent="0.25">
      <c r="K21" t="s">
        <v>317</v>
      </c>
      <c r="L21" t="s">
        <v>802</v>
      </c>
      <c r="M21">
        <v>7667</v>
      </c>
    </row>
    <row r="22" spans="11:13" ht="15" customHeight="1" x14ac:dyDescent="0.25">
      <c r="K22" t="s">
        <v>317</v>
      </c>
      <c r="L22" t="s">
        <v>801</v>
      </c>
      <c r="M22">
        <v>10145</v>
      </c>
    </row>
    <row r="23" spans="11:13" ht="15" customHeight="1" x14ac:dyDescent="0.25">
      <c r="K23" t="s">
        <v>798</v>
      </c>
      <c r="L23" t="s">
        <v>798</v>
      </c>
      <c r="M23">
        <v>41963</v>
      </c>
    </row>
    <row r="24" spans="11:13" ht="15" customHeight="1" x14ac:dyDescent="0.25">
      <c r="K24" t="s">
        <v>798</v>
      </c>
      <c r="L24" t="s">
        <v>800</v>
      </c>
      <c r="M24">
        <v>22336</v>
      </c>
    </row>
    <row r="25" spans="11:13" ht="15" customHeight="1" x14ac:dyDescent="0.25">
      <c r="K25" t="s">
        <v>798</v>
      </c>
      <c r="L25" t="s">
        <v>799</v>
      </c>
      <c r="M25">
        <v>18605</v>
      </c>
    </row>
    <row r="26" spans="11:13" ht="15" customHeight="1" x14ac:dyDescent="0.25">
      <c r="K26" t="s">
        <v>798</v>
      </c>
      <c r="L26" t="s">
        <v>797</v>
      </c>
      <c r="M26">
        <v>12470</v>
      </c>
    </row>
    <row r="27" spans="11:13" ht="15" customHeight="1" x14ac:dyDescent="0.25">
      <c r="K27" t="s">
        <v>793</v>
      </c>
      <c r="L27" t="s">
        <v>796</v>
      </c>
      <c r="M27">
        <v>37776</v>
      </c>
    </row>
    <row r="28" spans="11:13" ht="15" customHeight="1" x14ac:dyDescent="0.25">
      <c r="K28" t="s">
        <v>793</v>
      </c>
      <c r="L28" t="s">
        <v>795</v>
      </c>
      <c r="M28">
        <v>40597</v>
      </c>
    </row>
    <row r="29" spans="11:13" ht="15" customHeight="1" x14ac:dyDescent="0.25">
      <c r="K29" t="s">
        <v>793</v>
      </c>
      <c r="L29" t="s">
        <v>794</v>
      </c>
      <c r="M29">
        <v>18013</v>
      </c>
    </row>
    <row r="30" spans="11:13" ht="15" customHeight="1" x14ac:dyDescent="0.25">
      <c r="K30" t="s">
        <v>793</v>
      </c>
      <c r="L30" t="s">
        <v>792</v>
      </c>
      <c r="M30">
        <v>23476</v>
      </c>
    </row>
    <row r="31" spans="11:13" ht="15" customHeight="1" x14ac:dyDescent="0.25">
      <c r="K31" s="211"/>
      <c r="L31" s="211"/>
      <c r="M31" s="153"/>
    </row>
    <row r="32" spans="11:13" ht="15" customHeight="1" x14ac:dyDescent="0.25">
      <c r="K32" s="211"/>
      <c r="L32" s="211"/>
      <c r="M32" s="153"/>
    </row>
    <row r="33" spans="2:13" ht="15" customHeight="1" x14ac:dyDescent="0.25">
      <c r="C33" s="49"/>
      <c r="K33" s="211"/>
      <c r="L33" s="211"/>
      <c r="M33" s="153"/>
    </row>
    <row r="34" spans="2:13" ht="15" customHeight="1" x14ac:dyDescent="0.25">
      <c r="K34" s="211"/>
      <c r="L34" s="211"/>
      <c r="M34" s="153"/>
    </row>
    <row r="35" spans="2:13" ht="15" customHeight="1" x14ac:dyDescent="0.25">
      <c r="K35" s="211"/>
      <c r="L35" s="211"/>
      <c r="M35" s="153"/>
    </row>
    <row r="36" spans="2:13" ht="15" customHeight="1" x14ac:dyDescent="0.25">
      <c r="B36" s="32"/>
      <c r="K36" s="211"/>
      <c r="L36" s="211"/>
      <c r="M36" s="153"/>
    </row>
    <row r="37" spans="2:13" ht="15" customHeight="1" x14ac:dyDescent="0.25">
      <c r="K37" s="211"/>
      <c r="L37" s="211"/>
      <c r="M37" s="153"/>
    </row>
    <row r="38" spans="2:13" ht="15" customHeight="1" x14ac:dyDescent="0.25">
      <c r="K38" s="211"/>
      <c r="L38" s="211"/>
      <c r="M38" s="153"/>
    </row>
    <row r="39" spans="2:13" ht="15" customHeight="1" x14ac:dyDescent="0.25">
      <c r="K39" s="211"/>
      <c r="L39" s="211"/>
      <c r="M39" s="153"/>
    </row>
    <row r="40" spans="2:13" ht="15" customHeight="1" x14ac:dyDescent="0.25">
      <c r="K40" s="211"/>
      <c r="L40" s="211"/>
      <c r="M40" s="153"/>
    </row>
    <row r="41" spans="2:13" ht="15" customHeight="1" x14ac:dyDescent="0.25">
      <c r="K41" s="211"/>
      <c r="L41" s="211"/>
      <c r="M41" s="153"/>
    </row>
    <row r="42" spans="2:13" ht="15" customHeight="1" x14ac:dyDescent="0.25">
      <c r="K42" s="211"/>
      <c r="L42" s="211"/>
      <c r="M42" s="153"/>
    </row>
    <row r="43" spans="2:13" ht="15" customHeight="1" x14ac:dyDescent="0.25">
      <c r="K43" s="211"/>
      <c r="L43" s="211"/>
      <c r="M43" s="153"/>
    </row>
    <row r="44" spans="2:13" ht="15" customHeight="1" x14ac:dyDescent="0.25">
      <c r="K44" s="211"/>
      <c r="L44" s="211"/>
      <c r="M44" s="153"/>
    </row>
    <row r="45" spans="2:13" ht="15" customHeight="1" x14ac:dyDescent="0.25">
      <c r="K45" s="211"/>
      <c r="L45" s="211"/>
      <c r="M45" s="153"/>
    </row>
    <row r="46" spans="2:13" ht="15" customHeight="1" x14ac:dyDescent="0.25">
      <c r="K46" s="211"/>
      <c r="L46" s="211"/>
      <c r="M46" s="153"/>
    </row>
    <row r="47" spans="2:13" ht="15" customHeight="1" x14ac:dyDescent="0.25">
      <c r="K47" s="211"/>
      <c r="L47" s="211"/>
      <c r="M47" s="153"/>
    </row>
    <row r="48" spans="2:13" ht="15" customHeight="1" x14ac:dyDescent="0.25">
      <c r="K48" s="211"/>
      <c r="L48" s="211"/>
      <c r="M48" s="153"/>
    </row>
    <row r="49" spans="11:13" ht="15" customHeight="1" x14ac:dyDescent="0.25">
      <c r="K49" s="211"/>
      <c r="L49" s="211"/>
      <c r="M49" s="153"/>
    </row>
    <row r="50" spans="11:13" ht="15" customHeight="1" x14ac:dyDescent="0.25">
      <c r="K50" s="211"/>
      <c r="L50" s="211"/>
      <c r="M50" s="153"/>
    </row>
    <row r="51" spans="11:13" ht="15" customHeight="1" x14ac:dyDescent="0.25">
      <c r="K51" s="211"/>
      <c r="L51" s="211"/>
      <c r="M51" s="153"/>
    </row>
    <row r="52" spans="11:13" ht="15" customHeight="1" x14ac:dyDescent="0.25">
      <c r="K52" s="211"/>
      <c r="L52" s="211"/>
      <c r="M52" s="153"/>
    </row>
    <row r="53" spans="11:13" ht="15" customHeight="1" x14ac:dyDescent="0.25">
      <c r="K53" s="211"/>
      <c r="L53" s="211"/>
      <c r="M53" s="153"/>
    </row>
    <row r="54" spans="11:13" ht="15" customHeight="1" x14ac:dyDescent="0.25">
      <c r="K54" s="211"/>
      <c r="L54" s="211"/>
      <c r="M54" s="153"/>
    </row>
    <row r="55" spans="11:13" ht="15" customHeight="1" x14ac:dyDescent="0.25">
      <c r="K55" s="211"/>
      <c r="L55" s="211"/>
      <c r="M55" s="153"/>
    </row>
    <row r="56" spans="11:13" ht="15" customHeight="1" x14ac:dyDescent="0.25">
      <c r="K56" s="211"/>
      <c r="L56" s="211"/>
      <c r="M56" s="153"/>
    </row>
    <row r="57" spans="11:13" ht="15" customHeight="1" x14ac:dyDescent="0.25">
      <c r="K57" s="211"/>
      <c r="L57" s="211"/>
      <c r="M57" s="153"/>
    </row>
    <row r="58" spans="11:13" ht="15" customHeight="1" x14ac:dyDescent="0.25">
      <c r="K58" s="211"/>
      <c r="L58" s="211"/>
      <c r="M58" s="153"/>
    </row>
    <row r="59" spans="11:13" ht="15" customHeight="1" x14ac:dyDescent="0.25">
      <c r="K59" s="211"/>
      <c r="L59" s="211"/>
      <c r="M59" s="153"/>
    </row>
    <row r="60" spans="11:13" ht="15" customHeight="1" x14ac:dyDescent="0.25">
      <c r="K60" s="211"/>
      <c r="L60" s="211"/>
      <c r="M60" s="153"/>
    </row>
    <row r="61" spans="11:13" ht="15" customHeight="1" x14ac:dyDescent="0.25">
      <c r="K61" s="211"/>
      <c r="L61" s="211"/>
      <c r="M61" s="153"/>
    </row>
    <row r="62" spans="11:13" ht="15" customHeight="1" x14ac:dyDescent="0.25">
      <c r="K62" s="211"/>
      <c r="L62" s="211"/>
      <c r="M62" s="153"/>
    </row>
    <row r="63" spans="11:13" ht="15" customHeight="1" x14ac:dyDescent="0.25">
      <c r="K63" s="211"/>
      <c r="L63" s="211"/>
      <c r="M63" s="153"/>
    </row>
    <row r="64" spans="11:13" ht="15" customHeight="1" x14ac:dyDescent="0.25">
      <c r="K64" s="211"/>
      <c r="L64" s="211"/>
      <c r="M64" s="153"/>
    </row>
    <row r="65" spans="11:13" ht="15" customHeight="1" x14ac:dyDescent="0.25">
      <c r="K65" s="211"/>
      <c r="L65" s="211"/>
      <c r="M65" s="37"/>
    </row>
    <row r="66" spans="11:13" ht="15" customHeight="1" x14ac:dyDescent="0.25">
      <c r="K66" s="211"/>
      <c r="L66" s="211"/>
      <c r="M66" s="37"/>
    </row>
    <row r="67" spans="11:13" ht="15" customHeight="1" x14ac:dyDescent="0.25">
      <c r="K67" s="211"/>
      <c r="L67" s="211"/>
      <c r="M67" s="37"/>
    </row>
  </sheetData>
  <hyperlinks>
    <hyperlink ref="I1" location="'List of Topics'!A1" display="Return to List of Topics sheet"/>
  </hyperlinks>
  <pageMargins left="0.7" right="0.7" top="0.75" bottom="0.75" header="0.3" footer="0.3"/>
  <pageSetup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T67"/>
  <sheetViews>
    <sheetView showGridLines="0" showRowColHeaders="0" workbookViewId="0">
      <selection activeCell="I1" sqref="I1"/>
    </sheetView>
  </sheetViews>
  <sheetFormatPr defaultRowHeight="15" customHeight="1" x14ac:dyDescent="0.25"/>
  <cols>
    <col min="1" max="1" width="3.5703125" customWidth="1"/>
  </cols>
  <sheetData>
    <row r="1" spans="1:20" ht="15" customHeight="1" x14ac:dyDescent="0.25">
      <c r="A1" s="74" t="str">
        <f ca="1">"© S. Christian Albright, 2011-" &amp; YEAR(TODAY()) &amp; ", All Rights Reserved"</f>
        <v>© S. Christian Albright, 2011-2017, All Rights Reserved</v>
      </c>
      <c r="I1" s="1" t="s">
        <v>506</v>
      </c>
    </row>
    <row r="3" spans="1:20" ht="15" customHeight="1" x14ac:dyDescent="0.25">
      <c r="K3" s="212" t="s">
        <v>821</v>
      </c>
      <c r="L3" s="211"/>
      <c r="M3" s="152"/>
      <c r="O3" s="32" t="s">
        <v>820</v>
      </c>
      <c r="T3" s="32" t="s">
        <v>819</v>
      </c>
    </row>
    <row r="4" spans="1:20" ht="15" customHeight="1" x14ac:dyDescent="0.25">
      <c r="K4" s="211"/>
      <c r="L4" s="211"/>
      <c r="M4" s="153"/>
    </row>
    <row r="5" spans="1:20" ht="15" customHeight="1" x14ac:dyDescent="0.25">
      <c r="K5" s="211"/>
      <c r="L5" s="211"/>
      <c r="M5" s="153"/>
    </row>
    <row r="6" spans="1:20" ht="15" customHeight="1" x14ac:dyDescent="0.25">
      <c r="K6" s="211"/>
      <c r="L6" s="211"/>
      <c r="M6" s="153"/>
    </row>
    <row r="7" spans="1:20" ht="15" customHeight="1" x14ac:dyDescent="0.25">
      <c r="K7" s="211"/>
      <c r="L7" s="211"/>
      <c r="M7" s="153"/>
    </row>
    <row r="8" spans="1:20" ht="15" customHeight="1" x14ac:dyDescent="0.25">
      <c r="K8" s="211"/>
      <c r="L8" s="211"/>
      <c r="M8" s="153"/>
    </row>
    <row r="9" spans="1:20" ht="15" customHeight="1" x14ac:dyDescent="0.25">
      <c r="K9" s="211"/>
      <c r="L9" s="211"/>
      <c r="M9" s="153"/>
    </row>
    <row r="10" spans="1:20" ht="15" customHeight="1" x14ac:dyDescent="0.25">
      <c r="K10" s="211"/>
      <c r="L10" s="211"/>
      <c r="M10" s="153"/>
    </row>
    <row r="11" spans="1:20" ht="15" customHeight="1" x14ac:dyDescent="0.25">
      <c r="K11" s="211"/>
      <c r="L11" s="211"/>
      <c r="M11" s="153"/>
    </row>
    <row r="12" spans="1:20" ht="15" customHeight="1" x14ac:dyDescent="0.25">
      <c r="K12" s="211"/>
      <c r="L12" s="211"/>
      <c r="M12" s="153"/>
    </row>
    <row r="13" spans="1:20" ht="15" customHeight="1" x14ac:dyDescent="0.25">
      <c r="K13" s="211"/>
      <c r="L13" s="211"/>
      <c r="M13" s="153"/>
    </row>
    <row r="14" spans="1:20" ht="15" customHeight="1" x14ac:dyDescent="0.25">
      <c r="K14" s="211"/>
      <c r="L14" s="211"/>
      <c r="M14" s="153"/>
      <c r="O14" s="32" t="s">
        <v>818</v>
      </c>
      <c r="T14" s="32" t="s">
        <v>817</v>
      </c>
    </row>
    <row r="15" spans="1:20" ht="15" customHeight="1" x14ac:dyDescent="0.25">
      <c r="K15" s="211"/>
      <c r="L15" s="211"/>
      <c r="M15" s="153"/>
    </row>
    <row r="16" spans="1:20" ht="15" customHeight="1" x14ac:dyDescent="0.25">
      <c r="K16" s="211"/>
      <c r="L16" s="211"/>
      <c r="M16" s="153"/>
    </row>
    <row r="17" spans="11:13" ht="15" customHeight="1" x14ac:dyDescent="0.25">
      <c r="K17" s="211"/>
      <c r="L17" s="211"/>
      <c r="M17" s="153"/>
    </row>
    <row r="18" spans="11:13" ht="15" customHeight="1" x14ac:dyDescent="0.25">
      <c r="K18" s="211"/>
      <c r="L18" s="211"/>
      <c r="M18" s="153"/>
    </row>
    <row r="19" spans="11:13" ht="15" customHeight="1" x14ac:dyDescent="0.25">
      <c r="K19" s="211"/>
      <c r="L19" s="211"/>
      <c r="M19" s="153"/>
    </row>
    <row r="20" spans="11:13" ht="15" customHeight="1" x14ac:dyDescent="0.25">
      <c r="K20" s="211"/>
      <c r="L20" s="211"/>
      <c r="M20" s="153"/>
    </row>
    <row r="21" spans="11:13" ht="15" customHeight="1" x14ac:dyDescent="0.25">
      <c r="K21" s="211"/>
      <c r="L21" s="211"/>
      <c r="M21" s="153"/>
    </row>
    <row r="22" spans="11:13" ht="15" customHeight="1" x14ac:dyDescent="0.25">
      <c r="K22" s="211"/>
      <c r="L22" s="211"/>
      <c r="M22" s="153"/>
    </row>
    <row r="23" spans="11:13" ht="15" customHeight="1" x14ac:dyDescent="0.25">
      <c r="K23" s="211"/>
      <c r="L23" s="211"/>
      <c r="M23" s="153"/>
    </row>
    <row r="24" spans="11:13" ht="15" customHeight="1" x14ac:dyDescent="0.25">
      <c r="K24" s="211"/>
      <c r="L24" s="211"/>
      <c r="M24" s="153"/>
    </row>
    <row r="25" spans="11:13" ht="15" customHeight="1" x14ac:dyDescent="0.25">
      <c r="K25" s="211"/>
      <c r="L25" s="211"/>
      <c r="M25" s="153"/>
    </row>
    <row r="26" spans="11:13" ht="15" customHeight="1" x14ac:dyDescent="0.25">
      <c r="K26" s="211"/>
      <c r="L26" s="211"/>
      <c r="M26" s="153"/>
    </row>
    <row r="27" spans="11:13" ht="15" customHeight="1" x14ac:dyDescent="0.25">
      <c r="K27" s="211"/>
      <c r="L27" s="211"/>
      <c r="M27" s="153"/>
    </row>
    <row r="28" spans="11:13" ht="15" customHeight="1" x14ac:dyDescent="0.25">
      <c r="K28" s="211"/>
      <c r="L28" s="211"/>
      <c r="M28" s="153"/>
    </row>
    <row r="29" spans="11:13" ht="15" customHeight="1" x14ac:dyDescent="0.25">
      <c r="K29" s="212" t="s">
        <v>816</v>
      </c>
      <c r="L29" s="211"/>
      <c r="M29" s="153"/>
    </row>
    <row r="30" spans="11:13" ht="15" customHeight="1" x14ac:dyDescent="0.25">
      <c r="K30" s="211"/>
      <c r="L30" s="211"/>
      <c r="M30" s="153"/>
    </row>
    <row r="31" spans="11:13" ht="15" customHeight="1" x14ac:dyDescent="0.25">
      <c r="K31" s="211"/>
      <c r="L31" s="211"/>
      <c r="M31" s="153"/>
    </row>
    <row r="32" spans="11:13" ht="15" customHeight="1" x14ac:dyDescent="0.25">
      <c r="K32" s="211"/>
      <c r="L32" s="211"/>
      <c r="M32" s="153"/>
    </row>
    <row r="33" spans="2:13" ht="15" customHeight="1" x14ac:dyDescent="0.25">
      <c r="C33" s="49"/>
      <c r="K33" s="211"/>
      <c r="L33" s="211"/>
      <c r="M33" s="153"/>
    </row>
    <row r="34" spans="2:13" ht="15" customHeight="1" x14ac:dyDescent="0.25">
      <c r="K34" s="211"/>
      <c r="L34" s="211"/>
      <c r="M34" s="153"/>
    </row>
    <row r="35" spans="2:13" ht="15" customHeight="1" x14ac:dyDescent="0.25">
      <c r="K35" s="211"/>
      <c r="L35" s="211"/>
      <c r="M35" s="153"/>
    </row>
    <row r="36" spans="2:13" ht="15" customHeight="1" x14ac:dyDescent="0.25">
      <c r="B36" s="32"/>
      <c r="K36" s="211"/>
      <c r="L36" s="211"/>
      <c r="M36" s="153"/>
    </row>
    <row r="37" spans="2:13" ht="15" customHeight="1" x14ac:dyDescent="0.25">
      <c r="K37" s="211"/>
      <c r="L37" s="211"/>
      <c r="M37" s="153"/>
    </row>
    <row r="38" spans="2:13" ht="15" customHeight="1" x14ac:dyDescent="0.25">
      <c r="K38" s="211"/>
      <c r="L38" s="211"/>
      <c r="M38" s="153"/>
    </row>
    <row r="39" spans="2:13" ht="15" customHeight="1" x14ac:dyDescent="0.25">
      <c r="K39" s="211"/>
      <c r="L39" s="211"/>
      <c r="M39" s="153"/>
    </row>
    <row r="40" spans="2:13" ht="15" customHeight="1" x14ac:dyDescent="0.25">
      <c r="K40" s="211"/>
      <c r="L40" s="211"/>
      <c r="M40" s="153"/>
    </row>
    <row r="41" spans="2:13" ht="15" customHeight="1" x14ac:dyDescent="0.25">
      <c r="K41" s="211"/>
      <c r="L41" s="211"/>
      <c r="M41" s="153"/>
    </row>
    <row r="42" spans="2:13" ht="15" customHeight="1" x14ac:dyDescent="0.25">
      <c r="K42" s="211"/>
      <c r="L42" s="211"/>
      <c r="M42" s="153"/>
    </row>
    <row r="43" spans="2:13" ht="15" customHeight="1" x14ac:dyDescent="0.25">
      <c r="K43" s="211"/>
      <c r="L43" s="211"/>
      <c r="M43" s="153"/>
    </row>
    <row r="44" spans="2:13" ht="15" customHeight="1" x14ac:dyDescent="0.25">
      <c r="K44" s="211"/>
      <c r="L44" s="211"/>
      <c r="M44" s="153"/>
    </row>
    <row r="45" spans="2:13" ht="15" customHeight="1" x14ac:dyDescent="0.25">
      <c r="K45" s="211"/>
      <c r="L45" s="211"/>
      <c r="M45" s="153"/>
    </row>
    <row r="46" spans="2:13" ht="15" customHeight="1" x14ac:dyDescent="0.25">
      <c r="K46" s="211"/>
      <c r="L46" s="211"/>
      <c r="M46" s="153"/>
    </row>
    <row r="47" spans="2:13" ht="15" customHeight="1" x14ac:dyDescent="0.25">
      <c r="K47" s="211"/>
      <c r="L47" s="211"/>
      <c r="M47" s="153"/>
    </row>
    <row r="48" spans="2:13" ht="15" customHeight="1" x14ac:dyDescent="0.25">
      <c r="K48" s="211"/>
      <c r="L48" s="211"/>
      <c r="M48" s="153"/>
    </row>
    <row r="49" spans="11:13" ht="15" customHeight="1" x14ac:dyDescent="0.25">
      <c r="K49" s="211"/>
      <c r="L49" s="211"/>
      <c r="M49" s="153"/>
    </row>
    <row r="50" spans="11:13" ht="15" customHeight="1" x14ac:dyDescent="0.25">
      <c r="K50" s="211"/>
      <c r="L50" s="211"/>
      <c r="M50" s="153"/>
    </row>
    <row r="51" spans="11:13" ht="15" customHeight="1" x14ac:dyDescent="0.25">
      <c r="K51" s="211"/>
      <c r="L51" s="211"/>
      <c r="M51" s="153"/>
    </row>
    <row r="52" spans="11:13" ht="15" customHeight="1" x14ac:dyDescent="0.25">
      <c r="K52" s="211"/>
      <c r="L52" s="211"/>
      <c r="M52" s="153"/>
    </row>
    <row r="53" spans="11:13" ht="15" customHeight="1" x14ac:dyDescent="0.25">
      <c r="K53" s="211"/>
      <c r="L53" s="211"/>
      <c r="M53" s="153"/>
    </row>
    <row r="54" spans="11:13" ht="15" customHeight="1" x14ac:dyDescent="0.25">
      <c r="K54" s="211"/>
      <c r="L54" s="211"/>
      <c r="M54" s="153"/>
    </row>
    <row r="55" spans="11:13" ht="15" customHeight="1" x14ac:dyDescent="0.25">
      <c r="K55" s="211"/>
      <c r="L55" s="211"/>
      <c r="M55" s="153"/>
    </row>
    <row r="56" spans="11:13" ht="15" customHeight="1" x14ac:dyDescent="0.25">
      <c r="K56" s="211"/>
      <c r="L56" s="211"/>
      <c r="M56" s="153"/>
    </row>
    <row r="57" spans="11:13" ht="15" customHeight="1" x14ac:dyDescent="0.25">
      <c r="K57" s="211"/>
      <c r="L57" s="211"/>
      <c r="M57" s="153"/>
    </row>
    <row r="58" spans="11:13" ht="15" customHeight="1" x14ac:dyDescent="0.25">
      <c r="K58" s="211"/>
      <c r="L58" s="211"/>
      <c r="M58" s="153"/>
    </row>
    <row r="59" spans="11:13" ht="15" customHeight="1" x14ac:dyDescent="0.25">
      <c r="K59" s="211"/>
      <c r="L59" s="211"/>
      <c r="M59" s="153"/>
    </row>
    <row r="60" spans="11:13" ht="15" customHeight="1" x14ac:dyDescent="0.25">
      <c r="K60" s="212" t="s">
        <v>815</v>
      </c>
      <c r="L60" s="211"/>
      <c r="M60" s="153"/>
    </row>
    <row r="61" spans="11:13" ht="15" customHeight="1" x14ac:dyDescent="0.25">
      <c r="K61" s="211"/>
      <c r="L61" s="211"/>
      <c r="M61" s="153"/>
    </row>
    <row r="62" spans="11:13" ht="15" customHeight="1" x14ac:dyDescent="0.25">
      <c r="K62" s="211"/>
      <c r="L62" s="211"/>
      <c r="M62" s="153"/>
    </row>
    <row r="63" spans="11:13" ht="15" customHeight="1" x14ac:dyDescent="0.25">
      <c r="K63" s="211"/>
      <c r="L63" s="211"/>
      <c r="M63" s="153"/>
    </row>
    <row r="64" spans="11:13" ht="15" customHeight="1" x14ac:dyDescent="0.25">
      <c r="K64" s="211"/>
      <c r="L64" s="211"/>
      <c r="M64" s="153"/>
    </row>
    <row r="65" spans="11:13" ht="15" customHeight="1" x14ac:dyDescent="0.25">
      <c r="K65" s="211"/>
      <c r="L65" s="211"/>
      <c r="M65" s="37"/>
    </row>
    <row r="66" spans="11:13" ht="15" customHeight="1" x14ac:dyDescent="0.25">
      <c r="K66" s="211"/>
      <c r="L66" s="211"/>
      <c r="M66" s="37"/>
    </row>
    <row r="67" spans="11:13" ht="15" customHeight="1" x14ac:dyDescent="0.25">
      <c r="K67" s="211"/>
      <c r="L67" s="211"/>
      <c r="M67" s="37"/>
    </row>
  </sheetData>
  <hyperlinks>
    <hyperlink ref="I1" location="'List of Topics'!A1" display="Return to List of Topics sheet"/>
  </hyperlinks>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K14"/>
  <sheetViews>
    <sheetView showGridLines="0" showRowColHeaders="0" workbookViewId="0">
      <selection activeCell="I1" sqref="I1"/>
    </sheetView>
  </sheetViews>
  <sheetFormatPr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822</v>
      </c>
    </row>
    <row r="14" spans="1:11" ht="15" customHeight="1" x14ac:dyDescent="0.25">
      <c r="B14" s="32"/>
    </row>
  </sheetData>
  <hyperlinks>
    <hyperlink ref="I1" location="'List of Topics'!A1" display="Return to List of Topics sheet"/>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K72"/>
  <sheetViews>
    <sheetView workbookViewId="0">
      <selection activeCell="I1" sqref="I1"/>
    </sheetView>
  </sheetViews>
  <sheetFormatPr defaultRowHeight="15" customHeight="1" x14ac:dyDescent="0.25"/>
  <cols>
    <col min="1" max="1" width="3.5703125" customWidth="1"/>
    <col min="2" max="9" width="9.140625" customWidth="1"/>
    <col min="11" max="11" width="14.5703125" customWidth="1"/>
    <col min="12" max="13" width="13.8554687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A3" s="73"/>
      <c r="K3" s="32" t="s">
        <v>828</v>
      </c>
    </row>
    <row r="4" spans="1:11" ht="15" customHeight="1" x14ac:dyDescent="0.25">
      <c r="A4" s="73"/>
    </row>
    <row r="12" spans="1:11" ht="15" customHeight="1" x14ac:dyDescent="0.25">
      <c r="K12" s="32" t="s">
        <v>827</v>
      </c>
    </row>
    <row r="31" spans="11:11" ht="15" customHeight="1" x14ac:dyDescent="0.25">
      <c r="K31" s="32" t="s">
        <v>826</v>
      </c>
    </row>
    <row r="50" spans="2:11" ht="15" customHeight="1" x14ac:dyDescent="0.25">
      <c r="K50" s="32" t="s">
        <v>825</v>
      </c>
    </row>
    <row r="52" spans="2:11" ht="15" customHeight="1" x14ac:dyDescent="0.25">
      <c r="B52" t="s">
        <v>426</v>
      </c>
      <c r="C52" t="s">
        <v>427</v>
      </c>
      <c r="D52" t="s">
        <v>428</v>
      </c>
    </row>
    <row r="53" spans="2:11" ht="15" customHeight="1" x14ac:dyDescent="0.25">
      <c r="B53" t="s">
        <v>429</v>
      </c>
      <c r="C53" t="s">
        <v>430</v>
      </c>
    </row>
    <row r="54" spans="2:11" ht="15" customHeight="1" x14ac:dyDescent="0.25">
      <c r="B54" t="s">
        <v>431</v>
      </c>
    </row>
    <row r="55" spans="2:11" ht="15" customHeight="1" x14ac:dyDescent="0.25">
      <c r="B55">
        <v>150</v>
      </c>
      <c r="C55">
        <v>70</v>
      </c>
      <c r="D55">
        <v>5</v>
      </c>
    </row>
    <row r="56" spans="2:11" ht="15" customHeight="1" x14ac:dyDescent="0.25">
      <c r="B56">
        <v>15</v>
      </c>
      <c r="C56">
        <v>225</v>
      </c>
    </row>
    <row r="57" spans="2:11" ht="15" customHeight="1" x14ac:dyDescent="0.25">
      <c r="B57" t="s">
        <v>432</v>
      </c>
    </row>
    <row r="58" spans="2:11" ht="15" customHeight="1" x14ac:dyDescent="0.25">
      <c r="B58">
        <v>60</v>
      </c>
      <c r="C58">
        <v>20</v>
      </c>
      <c r="D58">
        <v>3</v>
      </c>
    </row>
    <row r="59" spans="2:11" ht="15" customHeight="1" x14ac:dyDescent="0.25">
      <c r="B59">
        <v>5.4</v>
      </c>
      <c r="C59">
        <v>70</v>
      </c>
    </row>
    <row r="60" spans="2:11" ht="15" customHeight="1" x14ac:dyDescent="0.25">
      <c r="B60" t="s">
        <v>433</v>
      </c>
    </row>
    <row r="61" spans="2:11" ht="15" customHeight="1" x14ac:dyDescent="0.25">
      <c r="B61">
        <v>800</v>
      </c>
      <c r="C61">
        <v>140</v>
      </c>
      <c r="D61">
        <v>20</v>
      </c>
    </row>
    <row r="62" spans="2:11" ht="15" customHeight="1" x14ac:dyDescent="0.25">
      <c r="B62">
        <v>56</v>
      </c>
      <c r="C62">
        <v>1300</v>
      </c>
    </row>
    <row r="63" spans="2:11" ht="15" customHeight="1" x14ac:dyDescent="0.25">
      <c r="B63" t="s">
        <v>434</v>
      </c>
    </row>
    <row r="64" spans="2:11" ht="15" customHeight="1" x14ac:dyDescent="0.25">
      <c r="B64">
        <v>30</v>
      </c>
      <c r="C64">
        <v>15</v>
      </c>
      <c r="D64">
        <v>1</v>
      </c>
    </row>
    <row r="65" spans="2:3" ht="15" customHeight="1" x14ac:dyDescent="0.25">
      <c r="B65">
        <v>2.1</v>
      </c>
      <c r="C65">
        <v>40</v>
      </c>
    </row>
    <row r="72" spans="2:3" ht="15" customHeight="1" x14ac:dyDescent="0.25">
      <c r="C72" t="s">
        <v>824</v>
      </c>
    </row>
  </sheetData>
  <hyperlinks>
    <hyperlink ref="I1" location="'List of Topics'!A1" display="Return to List of Topics sheet"/>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K68"/>
  <sheetViews>
    <sheetView showGridLines="0" showRowColHeaders="0" workbookViewId="0">
      <selection activeCell="I1" sqref="I1"/>
    </sheetView>
  </sheetViews>
  <sheetFormatPr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A3" s="73"/>
      <c r="K3" s="32" t="s">
        <v>831</v>
      </c>
    </row>
    <row r="4" spans="1:11" ht="15" customHeight="1" x14ac:dyDescent="0.25">
      <c r="A4" s="73"/>
    </row>
    <row r="20" spans="11:11" ht="15" customHeight="1" x14ac:dyDescent="0.25">
      <c r="K20" s="32" t="s">
        <v>830</v>
      </c>
    </row>
    <row r="35" spans="11:11" ht="15" customHeight="1" x14ac:dyDescent="0.25">
      <c r="K35" s="32" t="s">
        <v>829</v>
      </c>
    </row>
    <row r="68" spans="2:2" ht="15" customHeight="1" x14ac:dyDescent="0.25">
      <c r="B68" s="32"/>
    </row>
  </sheetData>
  <hyperlinks>
    <hyperlink ref="I1" location="'List of Topics'!A1" display="Return to List of Topics sheet"/>
  </hyperlink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L86"/>
  <sheetViews>
    <sheetView showGridLines="0" showRowColHeaders="0" workbookViewId="0">
      <selection activeCell="I1" sqref="I1"/>
    </sheetView>
  </sheetViews>
  <sheetFormatPr defaultRowHeight="15" customHeight="1" x14ac:dyDescent="0.25"/>
  <cols>
    <col min="1" max="1" width="3.5703125" customWidth="1"/>
    <col min="2" max="9" width="9.140625" customWidth="1"/>
    <col min="11" max="11" width="19.140625" customWidth="1"/>
    <col min="12" max="12" width="11.85546875" customWidth="1"/>
    <col min="13" max="13" width="16" customWidth="1"/>
    <col min="14" max="14" width="9.1406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A3" s="73"/>
      <c r="K3" s="32" t="s">
        <v>835</v>
      </c>
    </row>
    <row r="4" spans="1:11" ht="15" customHeight="1" x14ac:dyDescent="0.25">
      <c r="A4" s="73"/>
    </row>
    <row r="14" spans="1:11" ht="15" customHeight="1" x14ac:dyDescent="0.25">
      <c r="K14" s="32" t="s">
        <v>834</v>
      </c>
    </row>
    <row r="31" spans="3:3" ht="15" customHeight="1" x14ac:dyDescent="0.25">
      <c r="C31" s="20"/>
    </row>
    <row r="32" spans="3:3" ht="15" customHeight="1" x14ac:dyDescent="0.25">
      <c r="C32" s="20"/>
    </row>
    <row r="33" spans="3:11" ht="15" customHeight="1" x14ac:dyDescent="0.25">
      <c r="C33" s="20"/>
    </row>
    <row r="34" spans="3:11" ht="15" customHeight="1" x14ac:dyDescent="0.25">
      <c r="C34" s="20"/>
    </row>
    <row r="35" spans="3:11" ht="15" customHeight="1" x14ac:dyDescent="0.25">
      <c r="C35" s="20"/>
      <c r="K35" s="32" t="s">
        <v>833</v>
      </c>
    </row>
    <row r="36" spans="3:11" ht="15" customHeight="1" x14ac:dyDescent="0.25">
      <c r="C36" s="20"/>
    </row>
    <row r="37" spans="3:11" ht="15" customHeight="1" x14ac:dyDescent="0.25">
      <c r="C37" s="20"/>
    </row>
    <row r="45" spans="3:11" ht="15" customHeight="1" x14ac:dyDescent="0.25">
      <c r="K45" s="32" t="s">
        <v>832</v>
      </c>
    </row>
    <row r="49" spans="2:12" ht="15" customHeight="1" x14ac:dyDescent="0.25">
      <c r="B49" s="32"/>
    </row>
    <row r="58" spans="2:12" ht="15" customHeight="1" x14ac:dyDescent="0.25">
      <c r="L58" s="20"/>
    </row>
    <row r="59" spans="2:12" ht="15" customHeight="1" x14ac:dyDescent="0.25">
      <c r="L59" s="20"/>
    </row>
    <row r="60" spans="2:12" ht="15" customHeight="1" x14ac:dyDescent="0.25">
      <c r="L60" s="20"/>
    </row>
    <row r="61" spans="2:12" ht="15" customHeight="1" x14ac:dyDescent="0.25">
      <c r="L61" s="20"/>
    </row>
    <row r="62" spans="2:12" ht="15" customHeight="1" x14ac:dyDescent="0.25">
      <c r="L62" s="20"/>
    </row>
    <row r="63" spans="2:12" ht="15" customHeight="1" x14ac:dyDescent="0.25">
      <c r="L63" s="20"/>
    </row>
    <row r="64" spans="2:12" ht="15" customHeight="1" x14ac:dyDescent="0.25">
      <c r="L64" s="20"/>
    </row>
    <row r="65" spans="12:12" ht="15" customHeight="1" x14ac:dyDescent="0.25">
      <c r="L65" s="20"/>
    </row>
    <row r="66" spans="12:12" ht="15" customHeight="1" x14ac:dyDescent="0.25">
      <c r="L66" s="20"/>
    </row>
    <row r="67" spans="12:12" ht="15" customHeight="1" x14ac:dyDescent="0.25">
      <c r="L67" s="20"/>
    </row>
    <row r="68" spans="12:12" ht="15" customHeight="1" x14ac:dyDescent="0.25">
      <c r="L68" s="20"/>
    </row>
    <row r="69" spans="12:12" ht="15" customHeight="1" x14ac:dyDescent="0.25">
      <c r="L69" s="20"/>
    </row>
    <row r="70" spans="12:12" ht="15" customHeight="1" x14ac:dyDescent="0.25">
      <c r="L70" s="20"/>
    </row>
    <row r="71" spans="12:12" ht="15" customHeight="1" x14ac:dyDescent="0.25">
      <c r="L71" s="20"/>
    </row>
    <row r="72" spans="12:12" ht="15" customHeight="1" x14ac:dyDescent="0.25">
      <c r="L72" s="20"/>
    </row>
    <row r="73" spans="12:12" ht="15" customHeight="1" x14ac:dyDescent="0.25">
      <c r="L73" s="20"/>
    </row>
    <row r="74" spans="12:12" ht="15" customHeight="1" x14ac:dyDescent="0.25">
      <c r="L74" s="20"/>
    </row>
    <row r="75" spans="12:12" ht="15" customHeight="1" x14ac:dyDescent="0.25">
      <c r="L75" s="20"/>
    </row>
    <row r="76" spans="12:12" ht="15" customHeight="1" x14ac:dyDescent="0.25">
      <c r="L76" s="20"/>
    </row>
    <row r="77" spans="12:12" ht="15" customHeight="1" x14ac:dyDescent="0.25">
      <c r="L77" s="20"/>
    </row>
    <row r="78" spans="12:12" ht="15" customHeight="1" x14ac:dyDescent="0.25">
      <c r="L78" s="20"/>
    </row>
    <row r="79" spans="12:12" ht="15" customHeight="1" x14ac:dyDescent="0.25">
      <c r="L79" s="20"/>
    </row>
    <row r="80" spans="12:12" ht="15" customHeight="1" x14ac:dyDescent="0.25">
      <c r="L80" s="20"/>
    </row>
    <row r="81" spans="12:12" ht="15" customHeight="1" x14ac:dyDescent="0.25">
      <c r="L81" s="20"/>
    </row>
    <row r="82" spans="12:12" ht="15" customHeight="1" x14ac:dyDescent="0.25">
      <c r="L82" s="20"/>
    </row>
    <row r="83" spans="12:12" ht="15" customHeight="1" x14ac:dyDescent="0.25">
      <c r="L83" s="20"/>
    </row>
    <row r="84" spans="12:12" ht="15" customHeight="1" x14ac:dyDescent="0.25">
      <c r="L84" s="20"/>
    </row>
    <row r="85" spans="12:12" ht="15" customHeight="1" x14ac:dyDescent="0.25">
      <c r="L85" s="20"/>
    </row>
    <row r="86" spans="12:12" ht="15" customHeight="1" x14ac:dyDescent="0.25">
      <c r="L86" s="20"/>
    </row>
  </sheetData>
  <hyperlinks>
    <hyperlink ref="I1" location="'List of Topics'!A1" display="Return to List of Topics shee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sTopic29"/>
  <dimension ref="A1:S107"/>
  <sheetViews>
    <sheetView showGridLines="0" showRowColHeaders="0" workbookViewId="0">
      <selection activeCell="I1" sqref="I1"/>
    </sheetView>
  </sheetViews>
  <sheetFormatPr defaultRowHeight="15" customHeight="1" x14ac:dyDescent="0.25"/>
  <cols>
    <col min="1" max="1" width="3.5703125" customWidth="1"/>
  </cols>
  <sheetData>
    <row r="1" spans="1:19" ht="15" customHeight="1" x14ac:dyDescent="0.25">
      <c r="A1" s="74" t="str">
        <f ca="1">"© S. Christian Albright, 2011-" &amp; YEAR(TODAY()) &amp; ", All Rights Reserved"</f>
        <v>© S. Christian Albright, 2011-2017, All Rights Reserved</v>
      </c>
      <c r="I1" s="1" t="s">
        <v>506</v>
      </c>
    </row>
    <row r="2" spans="1:19" ht="15" customHeight="1" x14ac:dyDescent="0.25">
      <c r="A2" s="49"/>
    </row>
    <row r="3" spans="1:19" ht="15" customHeight="1" x14ac:dyDescent="0.25">
      <c r="L3" s="5"/>
    </row>
    <row r="4" spans="1:19" ht="15" customHeight="1" x14ac:dyDescent="0.25">
      <c r="K4" s="11"/>
      <c r="L4" s="50"/>
      <c r="M4" s="11"/>
      <c r="N4" s="11"/>
    </row>
    <row r="5" spans="1:19" ht="15" customHeight="1" x14ac:dyDescent="0.25">
      <c r="K5" s="11"/>
      <c r="L5" s="50"/>
      <c r="M5" s="11"/>
      <c r="N5" s="11"/>
    </row>
    <row r="6" spans="1:19" ht="15" customHeight="1" x14ac:dyDescent="0.25">
      <c r="K6" s="11"/>
      <c r="L6" s="11"/>
      <c r="M6" s="11"/>
      <c r="N6" s="11"/>
    </row>
    <row r="7" spans="1:19" ht="15" customHeight="1" x14ac:dyDescent="0.25">
      <c r="K7" s="11"/>
      <c r="L7" s="11"/>
      <c r="M7" s="11"/>
      <c r="N7" s="11"/>
    </row>
    <row r="8" spans="1:19" ht="15" customHeight="1" x14ac:dyDescent="0.25">
      <c r="K8" s="11"/>
      <c r="L8" s="11"/>
      <c r="M8" s="11"/>
      <c r="N8" s="11"/>
    </row>
    <row r="9" spans="1:19" ht="15" customHeight="1" x14ac:dyDescent="0.25">
      <c r="K9" s="11"/>
      <c r="L9" s="11"/>
      <c r="M9" s="11"/>
      <c r="N9" s="11"/>
    </row>
    <row r="10" spans="1:19" ht="15" customHeight="1" x14ac:dyDescent="0.25">
      <c r="L10" s="11"/>
      <c r="M10" s="11"/>
      <c r="N10" s="11"/>
    </row>
    <row r="11" spans="1:19" ht="15" customHeight="1" x14ac:dyDescent="0.25">
      <c r="L11" s="11"/>
      <c r="M11" s="11"/>
      <c r="N11" s="11"/>
    </row>
    <row r="12" spans="1:19" ht="15" customHeight="1" x14ac:dyDescent="0.25">
      <c r="L12" s="11"/>
      <c r="M12" s="11"/>
      <c r="N12" s="11"/>
    </row>
    <row r="14" spans="1:19" ht="15" customHeight="1" x14ac:dyDescent="0.25">
      <c r="K14" s="32" t="s">
        <v>840</v>
      </c>
      <c r="L14" s="11"/>
      <c r="M14" s="11"/>
      <c r="O14" s="100" t="s">
        <v>839</v>
      </c>
      <c r="Q14" s="214"/>
      <c r="S14" s="213" t="s">
        <v>20</v>
      </c>
    </row>
    <row r="15" spans="1:19" ht="15" customHeight="1" x14ac:dyDescent="0.25">
      <c r="K15" s="32"/>
      <c r="L15" s="11"/>
      <c r="M15" s="11"/>
      <c r="N15" s="11"/>
      <c r="Q15" s="11"/>
      <c r="S15" s="11">
        <v>15.3</v>
      </c>
    </row>
    <row r="16" spans="1:19" ht="15" customHeight="1" x14ac:dyDescent="0.25">
      <c r="L16" s="11"/>
      <c r="M16" s="11"/>
      <c r="N16" s="11"/>
      <c r="Q16" s="11"/>
      <c r="S16" s="11">
        <v>14.7</v>
      </c>
    </row>
    <row r="17" spans="11:19" ht="15" customHeight="1" x14ac:dyDescent="0.25">
      <c r="K17" s="11"/>
      <c r="L17" s="11"/>
      <c r="M17" s="11"/>
      <c r="N17" s="11"/>
      <c r="Q17" s="11"/>
      <c r="S17" s="11">
        <v>9.6</v>
      </c>
    </row>
    <row r="18" spans="11:19" ht="15" customHeight="1" x14ac:dyDescent="0.25">
      <c r="K18" s="11"/>
      <c r="L18" s="11"/>
      <c r="M18" s="11"/>
      <c r="N18" s="11"/>
      <c r="Q18" s="33"/>
      <c r="S18" s="33">
        <v>12.1</v>
      </c>
    </row>
    <row r="19" spans="11:19" ht="15" customHeight="1" x14ac:dyDescent="0.25">
      <c r="K19" s="11"/>
      <c r="L19" s="11"/>
      <c r="M19" s="11"/>
      <c r="N19" s="11"/>
      <c r="Q19" s="33"/>
      <c r="S19" s="33">
        <v>14.2</v>
      </c>
    </row>
    <row r="20" spans="11:19" ht="15" customHeight="1" x14ac:dyDescent="0.25">
      <c r="K20" s="11"/>
      <c r="L20" s="11"/>
      <c r="M20" s="11"/>
      <c r="N20" s="11"/>
    </row>
    <row r="21" spans="11:19" ht="15" customHeight="1" x14ac:dyDescent="0.25">
      <c r="K21" s="11"/>
      <c r="L21" s="11"/>
      <c r="M21" s="11"/>
      <c r="N21" s="11"/>
    </row>
    <row r="22" spans="11:19" ht="15" customHeight="1" x14ac:dyDescent="0.25">
      <c r="K22" s="11"/>
      <c r="L22" s="11"/>
      <c r="M22" s="11"/>
      <c r="N22" s="11"/>
    </row>
    <row r="23" spans="11:19" ht="15" customHeight="1" x14ac:dyDescent="0.25">
      <c r="K23" s="11"/>
      <c r="L23" s="11"/>
      <c r="M23" s="11"/>
      <c r="N23" s="11"/>
    </row>
    <row r="24" spans="11:19" ht="15" customHeight="1" x14ac:dyDescent="0.25">
      <c r="K24" s="11"/>
      <c r="L24" s="11"/>
      <c r="M24" s="11"/>
      <c r="N24" s="11"/>
    </row>
    <row r="25" spans="11:19" ht="15" customHeight="1" x14ac:dyDescent="0.25">
      <c r="K25" s="11"/>
      <c r="L25" s="11"/>
      <c r="M25" s="11"/>
      <c r="N25" s="11"/>
    </row>
    <row r="26" spans="11:19" ht="15" customHeight="1" x14ac:dyDescent="0.25">
      <c r="K26" s="11"/>
      <c r="L26" s="11"/>
      <c r="M26" s="11"/>
      <c r="N26" s="11"/>
    </row>
    <row r="27" spans="11:19" ht="15" customHeight="1" x14ac:dyDescent="0.25">
      <c r="K27" s="11"/>
      <c r="L27" s="11"/>
      <c r="M27" s="11"/>
      <c r="N27" s="11"/>
    </row>
    <row r="28" spans="11:19" ht="15" customHeight="1" x14ac:dyDescent="0.25">
      <c r="K28" s="11"/>
      <c r="L28" s="11"/>
      <c r="M28" s="11"/>
      <c r="N28" s="11"/>
    </row>
    <row r="29" spans="11:19" ht="15" customHeight="1" x14ac:dyDescent="0.25">
      <c r="K29" s="11"/>
      <c r="L29" s="11"/>
      <c r="M29" s="11"/>
      <c r="N29" s="11"/>
    </row>
    <row r="30" spans="11:19" ht="15" customHeight="1" x14ac:dyDescent="0.25">
      <c r="K30" s="11"/>
      <c r="L30" s="11"/>
      <c r="M30" s="11"/>
      <c r="N30" s="11"/>
    </row>
    <row r="31" spans="11:19" ht="15" customHeight="1" x14ac:dyDescent="0.25">
      <c r="K31" s="11"/>
      <c r="L31" s="11"/>
      <c r="M31" s="11"/>
      <c r="N31" s="11"/>
    </row>
    <row r="32" spans="11:19" ht="15" customHeight="1" x14ac:dyDescent="0.25">
      <c r="K32" s="11"/>
      <c r="L32" s="11"/>
      <c r="M32" s="11"/>
      <c r="N32" s="11"/>
    </row>
    <row r="33" spans="3:14" ht="15" customHeight="1" x14ac:dyDescent="0.25">
      <c r="C33" s="49"/>
      <c r="K33" s="11"/>
      <c r="L33" s="11"/>
      <c r="M33" s="11"/>
      <c r="N33" s="11"/>
    </row>
    <row r="34" spans="3:14" ht="15" customHeight="1" x14ac:dyDescent="0.25">
      <c r="C34" s="49"/>
      <c r="K34" s="11"/>
      <c r="L34" s="11"/>
      <c r="M34" s="11"/>
      <c r="N34" s="11"/>
    </row>
    <row r="35" spans="3:14" ht="15" customHeight="1" x14ac:dyDescent="0.25">
      <c r="C35" s="49"/>
      <c r="K35" s="11"/>
      <c r="L35" s="11"/>
      <c r="M35" s="11"/>
      <c r="N35" s="11"/>
    </row>
    <row r="36" spans="3:14" ht="15" customHeight="1" x14ac:dyDescent="0.25">
      <c r="K36" s="11"/>
      <c r="L36" s="11"/>
      <c r="M36" s="11"/>
      <c r="N36" s="11"/>
    </row>
    <row r="38" spans="3:14" ht="15" customHeight="1" x14ac:dyDescent="0.25">
      <c r="K38" s="32" t="s">
        <v>838</v>
      </c>
    </row>
    <row r="43" spans="3:14" ht="15" customHeight="1" x14ac:dyDescent="0.25">
      <c r="K43" s="92"/>
    </row>
    <row r="44" spans="3:14" ht="15" customHeight="1" x14ac:dyDescent="0.25">
      <c r="K44" s="92"/>
    </row>
    <row r="45" spans="3:14" ht="15" customHeight="1" x14ac:dyDescent="0.25">
      <c r="K45" s="92"/>
    </row>
    <row r="46" spans="3:14" ht="15" customHeight="1" x14ac:dyDescent="0.25">
      <c r="K46" s="92"/>
    </row>
    <row r="47" spans="3:14" ht="15" customHeight="1" x14ac:dyDescent="0.25">
      <c r="K47" s="92"/>
    </row>
    <row r="48" spans="3:14" ht="15" customHeight="1" x14ac:dyDescent="0.25">
      <c r="K48" s="92"/>
    </row>
    <row r="49" spans="11:11" ht="15" customHeight="1" x14ac:dyDescent="0.25">
      <c r="K49" s="92"/>
    </row>
    <row r="60" spans="11:11" ht="15" customHeight="1" x14ac:dyDescent="0.25">
      <c r="K60" s="92"/>
    </row>
    <row r="61" spans="11:11" ht="15" customHeight="1" x14ac:dyDescent="0.25">
      <c r="K61" s="92"/>
    </row>
    <row r="62" spans="11:11" ht="15" customHeight="1" x14ac:dyDescent="0.25">
      <c r="K62" s="92"/>
    </row>
    <row r="63" spans="11:11" ht="15" customHeight="1" x14ac:dyDescent="0.25">
      <c r="K63" s="92"/>
    </row>
    <row r="64" spans="11:11" ht="15" customHeight="1" x14ac:dyDescent="0.25">
      <c r="K64" s="92"/>
    </row>
    <row r="65" spans="11:11" ht="15" customHeight="1" x14ac:dyDescent="0.25">
      <c r="K65" s="32" t="s">
        <v>837</v>
      </c>
    </row>
    <row r="66" spans="11:11" ht="15" customHeight="1" x14ac:dyDescent="0.25">
      <c r="K66" s="92"/>
    </row>
    <row r="67" spans="11:11" ht="15" customHeight="1" x14ac:dyDescent="0.25">
      <c r="K67" s="92"/>
    </row>
    <row r="68" spans="11:11" ht="15" customHeight="1" x14ac:dyDescent="0.25">
      <c r="K68" s="92"/>
    </row>
    <row r="89" spans="11:16" ht="15" customHeight="1" x14ac:dyDescent="0.25">
      <c r="K89" s="32" t="s">
        <v>836</v>
      </c>
      <c r="P89" s="32"/>
    </row>
    <row r="107" spans="2:2" ht="15" customHeight="1" x14ac:dyDescent="0.25">
      <c r="B107" s="32"/>
    </row>
  </sheetData>
  <hyperlinks>
    <hyperlink ref="I1" location="'List of Topics'!A1" display="Return to List of Topics sheet"/>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R148"/>
  <sheetViews>
    <sheetView workbookViewId="0">
      <selection activeCell="I1" sqref="I1"/>
    </sheetView>
  </sheetViews>
  <sheetFormatPr defaultRowHeight="15" customHeight="1" x14ac:dyDescent="0.25"/>
  <cols>
    <col min="1" max="1" width="3.5703125" customWidth="1"/>
    <col min="12" max="12" width="10.7109375" customWidth="1"/>
    <col min="14" max="14" width="10" customWidth="1"/>
    <col min="18" max="18" width="10.7109375" customWidth="1"/>
  </cols>
  <sheetData>
    <row r="1" spans="1:18" ht="15" customHeight="1" x14ac:dyDescent="0.25">
      <c r="A1" s="74" t="str">
        <f ca="1">"© S. Christian Albright, 2011-" &amp; YEAR(TODAY()) &amp; ", All Rights Reserved"</f>
        <v>© S. Christian Albright, 2011-2017, All Rights Reserved</v>
      </c>
      <c r="I1" s="1" t="s">
        <v>506</v>
      </c>
    </row>
    <row r="3" spans="1:18" ht="15" customHeight="1" x14ac:dyDescent="0.25">
      <c r="K3" s="32" t="s">
        <v>846</v>
      </c>
    </row>
    <row r="9" spans="1:18" ht="15" customHeight="1" x14ac:dyDescent="0.25">
      <c r="K9" s="32" t="s">
        <v>845</v>
      </c>
      <c r="O9" s="32" t="s">
        <v>844</v>
      </c>
      <c r="R9" s="32" t="s">
        <v>843</v>
      </c>
    </row>
    <row r="26" spans="3:18" ht="15" customHeight="1" x14ac:dyDescent="0.25">
      <c r="K26" s="32" t="s">
        <v>842</v>
      </c>
      <c r="R26" s="32" t="s">
        <v>841</v>
      </c>
    </row>
    <row r="30" spans="3:18" ht="15" customHeight="1" x14ac:dyDescent="0.25">
      <c r="C30" s="49"/>
    </row>
    <row r="44" spans="11:14" ht="15" customHeight="1" x14ac:dyDescent="0.25">
      <c r="K44" t="s">
        <v>30</v>
      </c>
      <c r="M44" t="s">
        <v>337</v>
      </c>
    </row>
    <row r="45" spans="11:14" ht="15" customHeight="1" x14ac:dyDescent="0.25">
      <c r="K45">
        <v>62</v>
      </c>
      <c r="M45" t="s">
        <v>338</v>
      </c>
      <c r="N45" s="76">
        <v>94</v>
      </c>
    </row>
    <row r="46" spans="11:14" ht="15" customHeight="1" x14ac:dyDescent="0.25">
      <c r="K46">
        <v>88</v>
      </c>
      <c r="M46" t="s">
        <v>339</v>
      </c>
      <c r="N46" s="75">
        <v>66</v>
      </c>
    </row>
    <row r="47" spans="11:14" ht="15" customHeight="1" x14ac:dyDescent="0.25">
      <c r="K47">
        <v>77</v>
      </c>
    </row>
    <row r="48" spans="11:14" ht="15" customHeight="1" x14ac:dyDescent="0.25">
      <c r="K48">
        <v>62</v>
      </c>
    </row>
    <row r="49" spans="11:11" ht="15" customHeight="1" x14ac:dyDescent="0.25">
      <c r="K49">
        <v>94</v>
      </c>
    </row>
    <row r="50" spans="11:11" ht="15" customHeight="1" x14ac:dyDescent="0.25">
      <c r="K50">
        <v>68</v>
      </c>
    </row>
    <row r="51" spans="11:11" ht="15" customHeight="1" x14ac:dyDescent="0.25">
      <c r="K51">
        <v>73</v>
      </c>
    </row>
    <row r="52" spans="11:11" ht="15" customHeight="1" x14ac:dyDescent="0.25">
      <c r="K52">
        <v>61</v>
      </c>
    </row>
    <row r="53" spans="11:11" ht="15" customHeight="1" x14ac:dyDescent="0.25">
      <c r="K53">
        <v>99</v>
      </c>
    </row>
    <row r="54" spans="11:11" ht="15" customHeight="1" x14ac:dyDescent="0.25">
      <c r="K54">
        <v>94</v>
      </c>
    </row>
    <row r="55" spans="11:11" ht="15" customHeight="1" x14ac:dyDescent="0.25">
      <c r="K55">
        <v>88</v>
      </c>
    </row>
    <row r="56" spans="11:11" ht="15" customHeight="1" x14ac:dyDescent="0.25">
      <c r="K56">
        <v>82</v>
      </c>
    </row>
    <row r="57" spans="11:11" ht="15" customHeight="1" x14ac:dyDescent="0.25">
      <c r="K57">
        <v>87</v>
      </c>
    </row>
    <row r="58" spans="11:11" ht="15" customHeight="1" x14ac:dyDescent="0.25">
      <c r="K58">
        <v>65</v>
      </c>
    </row>
    <row r="59" spans="11:11" ht="15" customHeight="1" x14ac:dyDescent="0.25">
      <c r="K59">
        <v>82</v>
      </c>
    </row>
    <row r="60" spans="11:11" ht="15" customHeight="1" x14ac:dyDescent="0.25">
      <c r="K60">
        <v>70</v>
      </c>
    </row>
    <row r="61" spans="11:11" ht="15" customHeight="1" x14ac:dyDescent="0.25">
      <c r="K61">
        <v>94</v>
      </c>
    </row>
    <row r="62" spans="11:11" ht="15" customHeight="1" x14ac:dyDescent="0.25">
      <c r="K62">
        <v>80</v>
      </c>
    </row>
    <row r="63" spans="11:11" ht="15" customHeight="1" x14ac:dyDescent="0.25">
      <c r="K63">
        <v>96</v>
      </c>
    </row>
    <row r="73" spans="11:16" ht="15" customHeight="1" x14ac:dyDescent="0.25">
      <c r="K73" s="52" t="s">
        <v>270</v>
      </c>
      <c r="L73" s="52" t="s">
        <v>246</v>
      </c>
      <c r="M73" s="53" t="s">
        <v>274</v>
      </c>
      <c r="N73" s="53" t="s">
        <v>312</v>
      </c>
      <c r="O73" s="52" t="s">
        <v>313</v>
      </c>
      <c r="P73" s="52" t="s">
        <v>314</v>
      </c>
    </row>
    <row r="74" spans="11:16" ht="15" customHeight="1" x14ac:dyDescent="0.25">
      <c r="K74">
        <v>1</v>
      </c>
      <c r="L74" s="24">
        <v>21767</v>
      </c>
      <c r="M74" s="27" t="s">
        <v>275</v>
      </c>
      <c r="N74" s="27" t="s">
        <v>318</v>
      </c>
      <c r="O74" s="6">
        <v>1</v>
      </c>
      <c r="P74" s="51">
        <v>65400</v>
      </c>
    </row>
    <row r="75" spans="11:16" ht="15" customHeight="1" x14ac:dyDescent="0.25">
      <c r="K75">
        <v>2</v>
      </c>
      <c r="L75" s="24">
        <v>28413</v>
      </c>
      <c r="M75" s="27" t="s">
        <v>276</v>
      </c>
      <c r="N75" s="27" t="s">
        <v>317</v>
      </c>
      <c r="O75" s="6">
        <v>2</v>
      </c>
      <c r="P75" s="51">
        <v>62000</v>
      </c>
    </row>
    <row r="76" spans="11:16" ht="15" customHeight="1" x14ac:dyDescent="0.25">
      <c r="K76">
        <v>3</v>
      </c>
      <c r="L76" s="24">
        <v>29589</v>
      </c>
      <c r="M76" s="27" t="s">
        <v>275</v>
      </c>
      <c r="N76" s="27" t="s">
        <v>316</v>
      </c>
      <c r="O76" s="6">
        <v>0</v>
      </c>
      <c r="P76" s="51">
        <v>63200</v>
      </c>
    </row>
    <row r="77" spans="11:16" ht="15" customHeight="1" x14ac:dyDescent="0.25">
      <c r="K77">
        <v>4</v>
      </c>
      <c r="L77" s="24">
        <v>18023</v>
      </c>
      <c r="M77" s="27" t="s">
        <v>275</v>
      </c>
      <c r="N77" s="27" t="s">
        <v>340</v>
      </c>
      <c r="O77" s="6">
        <v>2</v>
      </c>
      <c r="P77" s="51">
        <v>52000</v>
      </c>
    </row>
    <row r="78" spans="11:16" ht="15" customHeight="1" x14ac:dyDescent="0.25">
      <c r="K78">
        <v>5</v>
      </c>
      <c r="L78" s="24">
        <v>31871</v>
      </c>
      <c r="M78" s="27" t="s">
        <v>276</v>
      </c>
      <c r="N78" s="27" t="s">
        <v>317</v>
      </c>
      <c r="O78" s="6">
        <v>3</v>
      </c>
      <c r="P78" s="51">
        <v>81400</v>
      </c>
    </row>
    <row r="79" spans="11:16" ht="15" customHeight="1" x14ac:dyDescent="0.25">
      <c r="K79">
        <v>6</v>
      </c>
      <c r="L79" s="24">
        <v>18079</v>
      </c>
      <c r="M79" s="27" t="s">
        <v>276</v>
      </c>
      <c r="N79" s="27" t="s">
        <v>340</v>
      </c>
      <c r="O79" s="6">
        <v>3</v>
      </c>
      <c r="P79" s="51">
        <v>46300</v>
      </c>
    </row>
    <row r="80" spans="11:16" ht="15" customHeight="1" x14ac:dyDescent="0.25">
      <c r="K80">
        <v>7</v>
      </c>
      <c r="L80" s="24">
        <v>18040</v>
      </c>
      <c r="M80" s="27" t="s">
        <v>276</v>
      </c>
      <c r="N80" s="27" t="s">
        <v>315</v>
      </c>
      <c r="O80" s="6">
        <v>2</v>
      </c>
      <c r="P80" s="51">
        <v>49600</v>
      </c>
    </row>
    <row r="81" spans="2:16" ht="15" customHeight="1" x14ac:dyDescent="0.25">
      <c r="K81">
        <v>8</v>
      </c>
      <c r="L81" s="24">
        <v>19297</v>
      </c>
      <c r="M81" s="27" t="s">
        <v>275</v>
      </c>
      <c r="N81" s="27" t="s">
        <v>315</v>
      </c>
      <c r="O81" s="6">
        <v>1</v>
      </c>
      <c r="P81" s="51">
        <v>45900</v>
      </c>
    </row>
    <row r="82" spans="2:16" ht="15" customHeight="1" x14ac:dyDescent="0.25">
      <c r="K82">
        <v>9</v>
      </c>
      <c r="L82" s="24">
        <v>20837</v>
      </c>
      <c r="M82" s="27" t="s">
        <v>275</v>
      </c>
      <c r="N82" s="27" t="s">
        <v>316</v>
      </c>
      <c r="O82" s="6">
        <v>3</v>
      </c>
      <c r="P82" s="51">
        <v>47700</v>
      </c>
    </row>
    <row r="83" spans="2:16" ht="15" customHeight="1" x14ac:dyDescent="0.25">
      <c r="K83">
        <v>10</v>
      </c>
      <c r="L83" s="24">
        <v>31308</v>
      </c>
      <c r="M83" s="27" t="s">
        <v>276</v>
      </c>
      <c r="N83" s="27" t="s">
        <v>318</v>
      </c>
      <c r="O83" s="6">
        <v>1</v>
      </c>
      <c r="P83" s="51">
        <v>59900</v>
      </c>
    </row>
    <row r="84" spans="2:16" ht="15" customHeight="1" x14ac:dyDescent="0.25">
      <c r="K84">
        <v>11</v>
      </c>
      <c r="L84" s="24">
        <v>19559</v>
      </c>
      <c r="M84" s="27" t="s">
        <v>275</v>
      </c>
      <c r="N84" s="27" t="s">
        <v>316</v>
      </c>
      <c r="O84" s="6">
        <v>1</v>
      </c>
      <c r="P84" s="51">
        <v>48100</v>
      </c>
    </row>
    <row r="85" spans="2:16" ht="15" customHeight="1" x14ac:dyDescent="0.25">
      <c r="K85">
        <v>12</v>
      </c>
      <c r="L85" s="24">
        <v>17146</v>
      </c>
      <c r="M85" s="27" t="s">
        <v>276</v>
      </c>
      <c r="N85" s="27" t="s">
        <v>317</v>
      </c>
      <c r="O85" s="6">
        <v>0</v>
      </c>
      <c r="P85" s="51">
        <v>58100</v>
      </c>
    </row>
    <row r="86" spans="2:16" ht="15" customHeight="1" x14ac:dyDescent="0.25">
      <c r="K86">
        <v>13</v>
      </c>
      <c r="L86" s="24">
        <v>31500</v>
      </c>
      <c r="M86" s="27" t="s">
        <v>276</v>
      </c>
      <c r="N86" s="27" t="s">
        <v>340</v>
      </c>
      <c r="O86" s="6">
        <v>2</v>
      </c>
      <c r="P86" s="51">
        <v>56000</v>
      </c>
    </row>
    <row r="87" spans="2:16" ht="15" customHeight="1" x14ac:dyDescent="0.25">
      <c r="K87">
        <v>14</v>
      </c>
      <c r="L87" s="24">
        <v>19340</v>
      </c>
      <c r="M87" s="27" t="s">
        <v>276</v>
      </c>
      <c r="N87" s="27" t="s">
        <v>316</v>
      </c>
      <c r="O87" s="6">
        <v>2</v>
      </c>
      <c r="P87" s="51">
        <v>53400</v>
      </c>
    </row>
    <row r="88" spans="2:16" ht="15" customHeight="1" x14ac:dyDescent="0.25">
      <c r="K88">
        <v>15</v>
      </c>
      <c r="L88" s="24">
        <v>28288</v>
      </c>
      <c r="M88" s="27" t="s">
        <v>276</v>
      </c>
      <c r="N88" s="27" t="s">
        <v>316</v>
      </c>
      <c r="O88" s="6">
        <v>2</v>
      </c>
      <c r="P88" s="51">
        <v>39000</v>
      </c>
    </row>
    <row r="89" spans="2:16" ht="15" customHeight="1" x14ac:dyDescent="0.25">
      <c r="K89">
        <v>16</v>
      </c>
      <c r="L89" s="24">
        <v>32831</v>
      </c>
      <c r="M89" s="27" t="s">
        <v>275</v>
      </c>
      <c r="N89" s="27" t="s">
        <v>315</v>
      </c>
      <c r="O89" s="6">
        <v>1</v>
      </c>
      <c r="P89" s="51">
        <v>61500</v>
      </c>
    </row>
    <row r="90" spans="2:16" ht="15" customHeight="1" x14ac:dyDescent="0.25">
      <c r="K90">
        <v>17</v>
      </c>
      <c r="L90" s="24">
        <v>21069</v>
      </c>
      <c r="M90" s="27" t="s">
        <v>275</v>
      </c>
      <c r="N90" s="27" t="s">
        <v>315</v>
      </c>
      <c r="O90" s="6">
        <v>0</v>
      </c>
      <c r="P90" s="51">
        <v>37700</v>
      </c>
    </row>
    <row r="91" spans="2:16" ht="15" customHeight="1" x14ac:dyDescent="0.25">
      <c r="K91">
        <v>18</v>
      </c>
      <c r="L91" s="24">
        <v>25841</v>
      </c>
      <c r="M91" s="27" t="s">
        <v>276</v>
      </c>
      <c r="N91" s="27" t="s">
        <v>317</v>
      </c>
      <c r="O91" s="6">
        <v>2</v>
      </c>
      <c r="P91" s="51">
        <v>36700</v>
      </c>
    </row>
    <row r="92" spans="2:16" ht="15" customHeight="1" x14ac:dyDescent="0.25">
      <c r="K92">
        <v>19</v>
      </c>
      <c r="L92" s="24">
        <v>26961</v>
      </c>
      <c r="M92" s="27" t="s">
        <v>275</v>
      </c>
      <c r="N92" s="27" t="s">
        <v>316</v>
      </c>
      <c r="O92" s="6">
        <v>2</v>
      </c>
      <c r="P92" s="51">
        <v>45200</v>
      </c>
    </row>
    <row r="93" spans="2:16" ht="15" customHeight="1" x14ac:dyDescent="0.25">
      <c r="K93">
        <v>20</v>
      </c>
      <c r="L93" s="24">
        <v>28649</v>
      </c>
      <c r="M93" s="27" t="s">
        <v>275</v>
      </c>
      <c r="N93" s="27" t="s">
        <v>315</v>
      </c>
      <c r="O93" s="6">
        <v>0</v>
      </c>
      <c r="P93" s="51">
        <v>59000</v>
      </c>
    </row>
    <row r="94" spans="2:16" ht="15" customHeight="1" x14ac:dyDescent="0.25">
      <c r="K94">
        <v>21</v>
      </c>
      <c r="L94" s="24">
        <v>33112</v>
      </c>
      <c r="M94" s="27" t="s">
        <v>276</v>
      </c>
      <c r="N94" s="27" t="s">
        <v>315</v>
      </c>
      <c r="O94" s="6">
        <v>2</v>
      </c>
      <c r="P94" s="51">
        <v>54300</v>
      </c>
    </row>
    <row r="95" spans="2:16" ht="15" customHeight="1" x14ac:dyDescent="0.25">
      <c r="K95">
        <v>22</v>
      </c>
      <c r="L95" s="24">
        <v>17207</v>
      </c>
      <c r="M95" s="27" t="s">
        <v>275</v>
      </c>
      <c r="N95" s="27" t="s">
        <v>316</v>
      </c>
      <c r="O95" s="6">
        <v>1</v>
      </c>
      <c r="P95" s="51">
        <v>62100</v>
      </c>
    </row>
    <row r="96" spans="2:16" ht="15" customHeight="1" x14ac:dyDescent="0.25">
      <c r="B96" s="32" t="s">
        <v>505</v>
      </c>
      <c r="K96">
        <v>23</v>
      </c>
      <c r="L96" s="24">
        <v>32599</v>
      </c>
      <c r="M96" s="27" t="s">
        <v>275</v>
      </c>
      <c r="N96" s="27" t="s">
        <v>340</v>
      </c>
      <c r="O96" s="6">
        <v>0</v>
      </c>
      <c r="P96" s="51">
        <v>78000</v>
      </c>
    </row>
    <row r="97" spans="11:17" ht="15" customHeight="1" x14ac:dyDescent="0.25">
      <c r="K97">
        <v>24</v>
      </c>
      <c r="L97" s="24">
        <v>25639</v>
      </c>
      <c r="M97" s="27" t="s">
        <v>275</v>
      </c>
      <c r="N97" s="27" t="s">
        <v>315</v>
      </c>
      <c r="O97" s="6">
        <v>0</v>
      </c>
      <c r="P97" s="51">
        <v>43200</v>
      </c>
    </row>
    <row r="98" spans="11:17" ht="15" customHeight="1" x14ac:dyDescent="0.25">
      <c r="K98">
        <v>25</v>
      </c>
      <c r="L98" s="24">
        <v>25655</v>
      </c>
      <c r="M98" s="27" t="s">
        <v>275</v>
      </c>
      <c r="N98" s="27" t="s">
        <v>318</v>
      </c>
      <c r="O98" s="6">
        <v>1</v>
      </c>
      <c r="P98" s="51">
        <v>44500</v>
      </c>
    </row>
    <row r="99" spans="11:17" ht="15" customHeight="1" x14ac:dyDescent="0.25">
      <c r="K99">
        <v>26</v>
      </c>
      <c r="L99" s="24">
        <v>23137</v>
      </c>
      <c r="M99" s="27" t="s">
        <v>275</v>
      </c>
      <c r="N99" s="27" t="s">
        <v>317</v>
      </c>
      <c r="O99" s="6">
        <v>1</v>
      </c>
      <c r="P99" s="51">
        <v>43300</v>
      </c>
    </row>
    <row r="100" spans="11:17" ht="15" customHeight="1" x14ac:dyDescent="0.25">
      <c r="K100">
        <v>27</v>
      </c>
      <c r="L100" s="24">
        <v>21677</v>
      </c>
      <c r="M100" s="27" t="s">
        <v>275</v>
      </c>
      <c r="N100" s="27" t="s">
        <v>315</v>
      </c>
      <c r="O100" s="6">
        <v>3</v>
      </c>
      <c r="P100" s="51">
        <v>45400</v>
      </c>
    </row>
    <row r="101" spans="11:17" ht="15" customHeight="1" x14ac:dyDescent="0.25">
      <c r="K101">
        <v>28</v>
      </c>
      <c r="L101" s="24">
        <v>31842</v>
      </c>
      <c r="M101" s="27" t="s">
        <v>275</v>
      </c>
      <c r="N101" s="27" t="s">
        <v>318</v>
      </c>
      <c r="O101" s="6">
        <v>2</v>
      </c>
      <c r="P101" s="51">
        <v>53900</v>
      </c>
    </row>
    <row r="102" spans="11:17" ht="15" customHeight="1" x14ac:dyDescent="0.25">
      <c r="K102">
        <v>29</v>
      </c>
      <c r="L102" s="24">
        <v>21225</v>
      </c>
      <c r="M102" s="27" t="s">
        <v>275</v>
      </c>
      <c r="N102" s="27" t="s">
        <v>317</v>
      </c>
      <c r="O102" s="6">
        <v>1</v>
      </c>
      <c r="P102" s="51">
        <v>44100</v>
      </c>
    </row>
    <row r="103" spans="11:17" ht="15" customHeight="1" x14ac:dyDescent="0.25">
      <c r="K103">
        <v>30</v>
      </c>
      <c r="L103" s="24">
        <v>20305</v>
      </c>
      <c r="M103" s="27" t="s">
        <v>276</v>
      </c>
      <c r="N103" s="27" t="s">
        <v>318</v>
      </c>
      <c r="O103" s="6">
        <v>2</v>
      </c>
      <c r="P103" s="51">
        <v>31000</v>
      </c>
    </row>
    <row r="106" spans="11:17" ht="15" customHeight="1" x14ac:dyDescent="0.25">
      <c r="K106" s="6" t="s">
        <v>10</v>
      </c>
      <c r="L106" s="6" t="s">
        <v>260</v>
      </c>
      <c r="M106" s="6" t="s">
        <v>261</v>
      </c>
      <c r="N106" s="6" t="s">
        <v>262</v>
      </c>
      <c r="O106" s="6" t="s">
        <v>263</v>
      </c>
      <c r="P106" s="6" t="s">
        <v>264</v>
      </c>
      <c r="Q106" s="6" t="s">
        <v>265</v>
      </c>
    </row>
    <row r="107" spans="11:17" ht="15" customHeight="1" x14ac:dyDescent="0.25">
      <c r="K107" s="31">
        <v>41275</v>
      </c>
      <c r="L107" s="5">
        <f t="shared" ref="L107:Q118" ca="1" si="0">RANDBETWEEN(1000,5000)</f>
        <v>2248</v>
      </c>
      <c r="M107" s="5">
        <f t="shared" ca="1" si="0"/>
        <v>2529</v>
      </c>
      <c r="N107" s="5">
        <f t="shared" ca="1" si="0"/>
        <v>3920</v>
      </c>
      <c r="O107" s="5">
        <f t="shared" ca="1" si="0"/>
        <v>4432</v>
      </c>
      <c r="P107" s="5">
        <f t="shared" ca="1" si="0"/>
        <v>2293</v>
      </c>
      <c r="Q107" s="5">
        <f t="shared" ca="1" si="0"/>
        <v>1058</v>
      </c>
    </row>
    <row r="108" spans="11:17" ht="15" customHeight="1" x14ac:dyDescent="0.25">
      <c r="K108" s="31">
        <v>41306</v>
      </c>
      <c r="L108" s="5">
        <f t="shared" ca="1" si="0"/>
        <v>3560</v>
      </c>
      <c r="M108" s="5">
        <f t="shared" ca="1" si="0"/>
        <v>3891</v>
      </c>
      <c r="N108" s="5">
        <f t="shared" ca="1" si="0"/>
        <v>4466</v>
      </c>
      <c r="O108" s="5">
        <f t="shared" ca="1" si="0"/>
        <v>2249</v>
      </c>
      <c r="P108" s="5">
        <f t="shared" ca="1" si="0"/>
        <v>2537</v>
      </c>
      <c r="Q108" s="5">
        <f t="shared" ca="1" si="0"/>
        <v>2006</v>
      </c>
    </row>
    <row r="109" spans="11:17" ht="15" customHeight="1" x14ac:dyDescent="0.25">
      <c r="K109" s="31">
        <v>41334</v>
      </c>
      <c r="L109" s="5">
        <f t="shared" ca="1" si="0"/>
        <v>2224</v>
      </c>
      <c r="M109" s="5">
        <f t="shared" ca="1" si="0"/>
        <v>1794</v>
      </c>
      <c r="N109" s="5">
        <f t="shared" ca="1" si="0"/>
        <v>2542</v>
      </c>
      <c r="O109" s="5">
        <f t="shared" ca="1" si="0"/>
        <v>1688</v>
      </c>
      <c r="P109" s="5">
        <f t="shared" ca="1" si="0"/>
        <v>4726</v>
      </c>
      <c r="Q109" s="5">
        <f t="shared" ca="1" si="0"/>
        <v>2365</v>
      </c>
    </row>
    <row r="110" spans="11:17" ht="15" customHeight="1" x14ac:dyDescent="0.25">
      <c r="K110" s="31">
        <v>41365</v>
      </c>
      <c r="L110" s="5">
        <f t="shared" ca="1" si="0"/>
        <v>2671</v>
      </c>
      <c r="M110" s="5">
        <f t="shared" ca="1" si="0"/>
        <v>1069</v>
      </c>
      <c r="N110" s="5">
        <f t="shared" ca="1" si="0"/>
        <v>2833</v>
      </c>
      <c r="O110" s="5">
        <f t="shared" ca="1" si="0"/>
        <v>3402</v>
      </c>
      <c r="P110" s="5">
        <f t="shared" ca="1" si="0"/>
        <v>3198</v>
      </c>
      <c r="Q110" s="5">
        <f t="shared" ca="1" si="0"/>
        <v>2022</v>
      </c>
    </row>
    <row r="111" spans="11:17" ht="15" customHeight="1" x14ac:dyDescent="0.25">
      <c r="K111" s="31">
        <v>41395</v>
      </c>
      <c r="L111" s="5">
        <f t="shared" ca="1" si="0"/>
        <v>3885</v>
      </c>
      <c r="M111" s="5">
        <f t="shared" ca="1" si="0"/>
        <v>1930</v>
      </c>
      <c r="N111" s="5">
        <f t="shared" ca="1" si="0"/>
        <v>2229</v>
      </c>
      <c r="O111" s="5">
        <f t="shared" ca="1" si="0"/>
        <v>1201</v>
      </c>
      <c r="P111" s="5">
        <f t="shared" ca="1" si="0"/>
        <v>3095</v>
      </c>
      <c r="Q111" s="5">
        <f t="shared" ca="1" si="0"/>
        <v>1145</v>
      </c>
    </row>
    <row r="112" spans="11:17" ht="15" customHeight="1" x14ac:dyDescent="0.25">
      <c r="K112" s="31">
        <v>41426</v>
      </c>
      <c r="L112" s="5">
        <f t="shared" ca="1" si="0"/>
        <v>4822</v>
      </c>
      <c r="M112" s="5">
        <f t="shared" ca="1" si="0"/>
        <v>2506</v>
      </c>
      <c r="N112" s="5">
        <f t="shared" ca="1" si="0"/>
        <v>2898</v>
      </c>
      <c r="O112" s="5">
        <f t="shared" ca="1" si="0"/>
        <v>3559</v>
      </c>
      <c r="P112" s="5">
        <f t="shared" ca="1" si="0"/>
        <v>4697</v>
      </c>
      <c r="Q112" s="5">
        <f t="shared" ca="1" si="0"/>
        <v>1158</v>
      </c>
    </row>
    <row r="113" spans="11:17" ht="15" customHeight="1" x14ac:dyDescent="0.25">
      <c r="K113" s="31">
        <v>41456</v>
      </c>
      <c r="L113" s="5">
        <f t="shared" ca="1" si="0"/>
        <v>2834</v>
      </c>
      <c r="M113" s="5">
        <f t="shared" ca="1" si="0"/>
        <v>1847</v>
      </c>
      <c r="N113" s="5">
        <f t="shared" ca="1" si="0"/>
        <v>4807</v>
      </c>
      <c r="O113" s="5">
        <f t="shared" ca="1" si="0"/>
        <v>2735</v>
      </c>
      <c r="P113" s="5">
        <f t="shared" ca="1" si="0"/>
        <v>2455</v>
      </c>
      <c r="Q113" s="5">
        <f t="shared" ca="1" si="0"/>
        <v>1953</v>
      </c>
    </row>
    <row r="114" spans="11:17" ht="15" customHeight="1" x14ac:dyDescent="0.25">
      <c r="K114" s="31">
        <v>41487</v>
      </c>
      <c r="L114" s="5">
        <f t="shared" ca="1" si="0"/>
        <v>4724</v>
      </c>
      <c r="M114" s="5">
        <f t="shared" ca="1" si="0"/>
        <v>2075</v>
      </c>
      <c r="N114" s="5">
        <f t="shared" ca="1" si="0"/>
        <v>3159</v>
      </c>
      <c r="O114" s="5">
        <f t="shared" ca="1" si="0"/>
        <v>1357</v>
      </c>
      <c r="P114" s="5">
        <f t="shared" ca="1" si="0"/>
        <v>3318</v>
      </c>
      <c r="Q114" s="5">
        <f t="shared" ca="1" si="0"/>
        <v>3068</v>
      </c>
    </row>
    <row r="115" spans="11:17" ht="15" customHeight="1" x14ac:dyDescent="0.25">
      <c r="K115" s="31">
        <v>41518</v>
      </c>
      <c r="L115" s="5">
        <f t="shared" ca="1" si="0"/>
        <v>2804</v>
      </c>
      <c r="M115" s="5">
        <f t="shared" ca="1" si="0"/>
        <v>2006</v>
      </c>
      <c r="N115" s="5">
        <f t="shared" ca="1" si="0"/>
        <v>1085</v>
      </c>
      <c r="O115" s="5">
        <f t="shared" ca="1" si="0"/>
        <v>4391</v>
      </c>
      <c r="P115" s="5">
        <f t="shared" ca="1" si="0"/>
        <v>3173</v>
      </c>
      <c r="Q115" s="5">
        <f t="shared" ca="1" si="0"/>
        <v>1416</v>
      </c>
    </row>
    <row r="116" spans="11:17" ht="15" customHeight="1" x14ac:dyDescent="0.25">
      <c r="K116" s="31">
        <v>41548</v>
      </c>
      <c r="L116" s="5">
        <f t="shared" ca="1" si="0"/>
        <v>2390</v>
      </c>
      <c r="M116" s="5">
        <f t="shared" ca="1" si="0"/>
        <v>3159</v>
      </c>
      <c r="N116" s="5">
        <f t="shared" ca="1" si="0"/>
        <v>3814</v>
      </c>
      <c r="O116" s="5">
        <f t="shared" ca="1" si="0"/>
        <v>1808</v>
      </c>
      <c r="P116" s="5">
        <f t="shared" ca="1" si="0"/>
        <v>2427</v>
      </c>
      <c r="Q116" s="5">
        <f t="shared" ca="1" si="0"/>
        <v>3293</v>
      </c>
    </row>
    <row r="117" spans="11:17" ht="15" customHeight="1" x14ac:dyDescent="0.25">
      <c r="K117" s="31">
        <v>41579</v>
      </c>
      <c r="L117" s="5">
        <f t="shared" ca="1" si="0"/>
        <v>4432</v>
      </c>
      <c r="M117" s="5">
        <f t="shared" ca="1" si="0"/>
        <v>4928</v>
      </c>
      <c r="N117" s="5">
        <f t="shared" ca="1" si="0"/>
        <v>2853</v>
      </c>
      <c r="O117" s="5">
        <f t="shared" ca="1" si="0"/>
        <v>4498</v>
      </c>
      <c r="P117" s="5">
        <f t="shared" ca="1" si="0"/>
        <v>4328</v>
      </c>
      <c r="Q117" s="5">
        <f t="shared" ca="1" si="0"/>
        <v>3028</v>
      </c>
    </row>
    <row r="118" spans="11:17" ht="15" customHeight="1" x14ac:dyDescent="0.25">
      <c r="K118" s="31">
        <v>41609</v>
      </c>
      <c r="L118" s="5">
        <f t="shared" ca="1" si="0"/>
        <v>1348</v>
      </c>
      <c r="M118" s="5">
        <f t="shared" ca="1" si="0"/>
        <v>3070</v>
      </c>
      <c r="N118" s="5">
        <f t="shared" ca="1" si="0"/>
        <v>3357</v>
      </c>
      <c r="O118" s="5">
        <f t="shared" ca="1" si="0"/>
        <v>1693</v>
      </c>
      <c r="P118" s="5">
        <f t="shared" ca="1" si="0"/>
        <v>1788</v>
      </c>
      <c r="Q118" s="5">
        <f t="shared" ca="1" si="0"/>
        <v>3175</v>
      </c>
    </row>
    <row r="148" spans="2:2" ht="15" customHeight="1" x14ac:dyDescent="0.25">
      <c r="B148" s="32"/>
    </row>
  </sheetData>
  <hyperlinks>
    <hyperlink ref="I1" location="'List of Topics'!A1" display="Return to List of Topics sheet"/>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77"/>
  <sheetViews>
    <sheetView workbookViewId="0">
      <selection activeCell="I1" sqref="I1"/>
    </sheetView>
  </sheetViews>
  <sheetFormatPr defaultRowHeight="15" customHeight="1" x14ac:dyDescent="0.25"/>
  <cols>
    <col min="1" max="1" width="3.5703125" customWidth="1"/>
    <col min="11" max="11" width="16.28515625" customWidth="1"/>
    <col min="12" max="12" width="10.285156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849</v>
      </c>
    </row>
    <row r="9" spans="1:11" ht="15" customHeight="1" x14ac:dyDescent="0.25">
      <c r="K9" s="32" t="s">
        <v>848</v>
      </c>
    </row>
    <row r="28" spans="11:13" ht="15" customHeight="1" x14ac:dyDescent="0.25">
      <c r="K28" s="32"/>
    </row>
    <row r="29" spans="11:13" ht="15" customHeight="1" x14ac:dyDescent="0.25">
      <c r="K29" s="104"/>
      <c r="M29" t="s">
        <v>306</v>
      </c>
    </row>
    <row r="30" spans="11:13" ht="15" customHeight="1" x14ac:dyDescent="0.25">
      <c r="K30" s="104"/>
      <c r="M30" t="s">
        <v>305</v>
      </c>
    </row>
    <row r="31" spans="11:13" ht="15" customHeight="1" x14ac:dyDescent="0.25">
      <c r="K31" s="104"/>
      <c r="M31" t="s">
        <v>307</v>
      </c>
    </row>
    <row r="32" spans="11:13" ht="15" customHeight="1" x14ac:dyDescent="0.25">
      <c r="K32" s="104"/>
      <c r="M32" t="s">
        <v>308</v>
      </c>
    </row>
    <row r="33" spans="3:14" ht="15" customHeight="1" x14ac:dyDescent="0.25">
      <c r="K33" s="104"/>
      <c r="M33" t="s">
        <v>847</v>
      </c>
    </row>
    <row r="34" spans="3:14" ht="15" customHeight="1" x14ac:dyDescent="0.25">
      <c r="C34" s="49"/>
      <c r="K34" s="49"/>
      <c r="M34">
        <v>30</v>
      </c>
      <c r="N34">
        <v>40</v>
      </c>
    </row>
    <row r="36" spans="3:14" ht="15" customHeight="1" x14ac:dyDescent="0.25">
      <c r="K36" s="32"/>
    </row>
    <row r="45" spans="3:14" ht="15" customHeight="1" x14ac:dyDescent="0.25">
      <c r="K45" t="s">
        <v>103</v>
      </c>
      <c r="L45" s="5">
        <v>25000</v>
      </c>
    </row>
    <row r="46" spans="3:14" ht="15" customHeight="1" x14ac:dyDescent="0.25">
      <c r="K46" t="s">
        <v>111</v>
      </c>
      <c r="L46" s="21">
        <v>6.25E-2</v>
      </c>
    </row>
    <row r="47" spans="3:14" ht="15" customHeight="1" x14ac:dyDescent="0.25">
      <c r="K47" t="s">
        <v>116</v>
      </c>
      <c r="L47" s="104"/>
    </row>
    <row r="48" spans="3:14" ht="15" customHeight="1" x14ac:dyDescent="0.25">
      <c r="K48" t="s">
        <v>309</v>
      </c>
      <c r="L48" s="22" t="e">
        <f>PMT(L46/12,L47,-L45)</f>
        <v>#NUM!</v>
      </c>
    </row>
    <row r="49" spans="11:12" ht="15" customHeight="1" x14ac:dyDescent="0.25">
      <c r="L49" s="22"/>
    </row>
    <row r="52" spans="11:12" ht="15" customHeight="1" x14ac:dyDescent="0.25">
      <c r="K52" s="32"/>
    </row>
    <row r="53" spans="11:12" ht="15" customHeight="1" x14ac:dyDescent="0.25">
      <c r="K53" s="32"/>
    </row>
    <row r="66" spans="2:12" ht="15" customHeight="1" x14ac:dyDescent="0.25">
      <c r="K66" s="24" t="s">
        <v>310</v>
      </c>
      <c r="L66" s="104"/>
    </row>
    <row r="77" spans="2:12" ht="15" customHeight="1" x14ac:dyDescent="0.25">
      <c r="B77" s="32"/>
    </row>
  </sheetData>
  <hyperlinks>
    <hyperlink ref="I1" location="'List of Topics'!A1" display="Return to List of Topics sheet"/>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K59"/>
  <sheetViews>
    <sheetView showGridLines="0" showRowColHeaders="0" workbookViewId="0">
      <selection activeCell="I1" sqref="I1"/>
    </sheetView>
  </sheetViews>
  <sheetFormatPr defaultColWidth="8.85546875"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554</v>
      </c>
    </row>
    <row r="16" spans="1:11" ht="15" customHeight="1" x14ac:dyDescent="0.25">
      <c r="G16" t="s">
        <v>304</v>
      </c>
    </row>
    <row r="29" spans="3:3" ht="15" customHeight="1" x14ac:dyDescent="0.25">
      <c r="C29" s="49"/>
    </row>
    <row r="59" spans="2:2" ht="15" customHeight="1" x14ac:dyDescent="0.25">
      <c r="B59" s="32"/>
    </row>
  </sheetData>
  <hyperlinks>
    <hyperlink ref="I1" location="'List of Topics'!A1" display="Return to List of Topics sheet"/>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K38"/>
  <sheetViews>
    <sheetView showGridLines="0" showRowColHeaders="0" workbookViewId="0">
      <selection activeCell="I1" sqref="I1"/>
    </sheetView>
  </sheetViews>
  <sheetFormatPr defaultRowHeight="15" customHeight="1" x14ac:dyDescent="0.25"/>
  <cols>
    <col min="1" max="1" width="3.5703125" customWidth="1"/>
    <col min="11" max="11" width="9.140625" customWidth="1"/>
    <col min="12" max="12" width="11.1406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851</v>
      </c>
    </row>
    <row r="9" spans="1:11" ht="15" customHeight="1" x14ac:dyDescent="0.25">
      <c r="K9" s="32" t="s">
        <v>850</v>
      </c>
    </row>
    <row r="35" spans="2:3" ht="15" customHeight="1" x14ac:dyDescent="0.25">
      <c r="C35" s="49"/>
    </row>
    <row r="38" spans="2:3" ht="15" customHeight="1" x14ac:dyDescent="0.25">
      <c r="B38" s="32"/>
    </row>
  </sheetData>
  <hyperlinks>
    <hyperlink ref="I1" location="'List of Topics'!A1" display="Return to List of Topics sheet"/>
  </hyperlinks>
  <pageMargins left="0.7" right="0.7" top="0.75" bottom="0.75" header="0.3" footer="0.3"/>
  <pageSetup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30"/>
  <sheetViews>
    <sheetView showGridLines="0" showRowColHeaders="0" workbookViewId="0">
      <selection activeCell="I1" sqref="I1"/>
    </sheetView>
  </sheetViews>
  <sheetFormatPr defaultRowHeight="15" customHeight="1" x14ac:dyDescent="0.25"/>
  <cols>
    <col min="1" max="1" width="3.5703125" customWidth="1"/>
  </cols>
  <sheetData>
    <row r="1" spans="1:11" ht="15" customHeight="1" x14ac:dyDescent="0.25">
      <c r="A1" s="74" t="str">
        <f ca="1">"© S. Christian Albright, 2011-" &amp; YEAR(TODAY()) &amp; ", All Rights Reserved"</f>
        <v>© S. Christian Albright, 2011-2017, All Rights Reserved</v>
      </c>
      <c r="I1" s="1" t="s">
        <v>506</v>
      </c>
    </row>
    <row r="3" spans="1:11" ht="15" customHeight="1" x14ac:dyDescent="0.25">
      <c r="K3" s="32" t="s">
        <v>550</v>
      </c>
    </row>
    <row r="9" spans="1:11" ht="15" customHeight="1" x14ac:dyDescent="0.25">
      <c r="K9" s="32"/>
    </row>
    <row r="10" spans="1:11" ht="15" customHeight="1" x14ac:dyDescent="0.25">
      <c r="K10" s="32" t="s">
        <v>852</v>
      </c>
    </row>
    <row r="30" spans="2:2" ht="15" customHeight="1" x14ac:dyDescent="0.25">
      <c r="B30" s="32"/>
    </row>
  </sheetData>
  <hyperlinks>
    <hyperlink ref="I1" location="'List of Topics'!A1" display="Return to List of Topics sheet"/>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7"/>
  <dimension ref="A1:CM123"/>
  <sheetViews>
    <sheetView workbookViewId="0">
      <selection activeCell="I1" sqref="I1"/>
    </sheetView>
  </sheetViews>
  <sheetFormatPr defaultRowHeight="15" customHeight="1" x14ac:dyDescent="0.25"/>
  <cols>
    <col min="1" max="1" width="3.5703125" customWidth="1"/>
    <col min="11" max="11" width="13.5703125" customWidth="1"/>
    <col min="12" max="12" width="14.140625" customWidth="1"/>
    <col min="13" max="13" width="14.5703125" customWidth="1"/>
    <col min="15" max="15" width="17.85546875" customWidth="1"/>
    <col min="16" max="16" width="17.42578125" bestFit="1" customWidth="1"/>
    <col min="17" max="17" width="17.85546875" bestFit="1" customWidth="1"/>
    <col min="18" max="91" width="10.85546875" customWidth="1"/>
  </cols>
  <sheetData>
    <row r="1" spans="1:27" ht="15" customHeight="1" x14ac:dyDescent="0.25">
      <c r="A1" s="74" t="str">
        <f ca="1">"© S. Christian Albright, 2011-" &amp; YEAR(TODAY()) &amp; ", All Rights Reserved"</f>
        <v>© S. Christian Albright, 2011-2017, All Rights Reserved</v>
      </c>
      <c r="I1" s="1" t="s">
        <v>506</v>
      </c>
      <c r="AA1">
        <v>3</v>
      </c>
    </row>
    <row r="2" spans="1:27" ht="15" customHeight="1" x14ac:dyDescent="0.25">
      <c r="AA2" t="b">
        <v>1</v>
      </c>
    </row>
    <row r="3" spans="1:27" ht="15" customHeight="1" x14ac:dyDescent="0.25">
      <c r="A3" s="73"/>
      <c r="K3" s="32" t="s">
        <v>933</v>
      </c>
      <c r="O3" s="32" t="s">
        <v>932</v>
      </c>
    </row>
    <row r="4" spans="1:27" ht="15" customHeight="1" x14ac:dyDescent="0.25">
      <c r="A4" s="73"/>
      <c r="Q4" s="32" t="s">
        <v>931</v>
      </c>
    </row>
    <row r="5" spans="1:27" ht="15" customHeight="1" x14ac:dyDescent="0.25">
      <c r="A5" s="73"/>
      <c r="Q5" t="s">
        <v>403</v>
      </c>
    </row>
    <row r="6" spans="1:27" ht="15" customHeight="1" x14ac:dyDescent="0.25">
      <c r="A6" s="73"/>
      <c r="Q6" t="s">
        <v>404</v>
      </c>
      <c r="R6" s="5">
        <v>2500</v>
      </c>
    </row>
    <row r="7" spans="1:27" ht="15" customHeight="1" x14ac:dyDescent="0.25">
      <c r="A7" s="73"/>
      <c r="Q7" t="s">
        <v>405</v>
      </c>
      <c r="R7" s="5">
        <v>450</v>
      </c>
    </row>
    <row r="8" spans="1:27" ht="15" customHeight="1" x14ac:dyDescent="0.25">
      <c r="A8" s="73"/>
      <c r="Q8" t="s">
        <v>406</v>
      </c>
      <c r="R8" s="5">
        <v>650</v>
      </c>
    </row>
    <row r="9" spans="1:27" ht="15" customHeight="1" x14ac:dyDescent="0.25">
      <c r="A9" s="73"/>
    </row>
    <row r="10" spans="1:27" ht="15" customHeight="1" x14ac:dyDescent="0.25">
      <c r="A10" s="73"/>
      <c r="Q10" t="s">
        <v>407</v>
      </c>
      <c r="R10" s="30">
        <v>0.05</v>
      </c>
    </row>
    <row r="11" spans="1:27" ht="15" customHeight="1" x14ac:dyDescent="0.25">
      <c r="A11" s="73"/>
    </row>
    <row r="12" spans="1:27" ht="15" customHeight="1" x14ac:dyDescent="0.25">
      <c r="A12" s="73"/>
    </row>
    <row r="13" spans="1:27" ht="15" customHeight="1" x14ac:dyDescent="0.25">
      <c r="A13" s="73"/>
    </row>
    <row r="14" spans="1:27" ht="15" customHeight="1" x14ac:dyDescent="0.25">
      <c r="A14" s="73"/>
      <c r="O14" s="32" t="s">
        <v>408</v>
      </c>
    </row>
    <row r="15" spans="1:27" ht="15" customHeight="1" x14ac:dyDescent="0.25">
      <c r="A15" s="73"/>
      <c r="K15" s="32" t="s">
        <v>907</v>
      </c>
      <c r="O15" t="s">
        <v>60</v>
      </c>
      <c r="P15" s="104" t="str">
        <f>INDEX(Q6:Q8,AA1)</f>
        <v>Laptop computer</v>
      </c>
    </row>
    <row r="16" spans="1:27" ht="15" customHeight="1" x14ac:dyDescent="0.25">
      <c r="A16" s="73"/>
      <c r="O16" t="s">
        <v>17</v>
      </c>
      <c r="P16" s="108">
        <f>INDEX(R6:R8,AA1)</f>
        <v>650</v>
      </c>
    </row>
    <row r="17" spans="1:16" ht="15" customHeight="1" x14ac:dyDescent="0.25">
      <c r="A17" s="73"/>
      <c r="O17" t="s">
        <v>409</v>
      </c>
      <c r="P17" s="108">
        <f>IF(AA2=TRUE,R10*P16,0)</f>
        <v>32.5</v>
      </c>
    </row>
    <row r="18" spans="1:16" ht="15" customHeight="1" x14ac:dyDescent="0.25">
      <c r="A18" s="73"/>
      <c r="O18" t="s">
        <v>410</v>
      </c>
      <c r="P18" s="108">
        <f>P16-P17</f>
        <v>617.5</v>
      </c>
    </row>
    <row r="19" spans="1:16" ht="15" customHeight="1" x14ac:dyDescent="0.25">
      <c r="A19" s="73"/>
    </row>
    <row r="20" spans="1:16" ht="15" customHeight="1" x14ac:dyDescent="0.25">
      <c r="A20" s="73"/>
    </row>
    <row r="21" spans="1:16" ht="15" customHeight="1" x14ac:dyDescent="0.25">
      <c r="A21" s="73"/>
    </row>
    <row r="22" spans="1:16" ht="15" customHeight="1" x14ac:dyDescent="0.25">
      <c r="A22" s="73"/>
    </row>
    <row r="23" spans="1:16" ht="15" customHeight="1" x14ac:dyDescent="0.25">
      <c r="A23" s="73"/>
    </row>
    <row r="24" spans="1:16" ht="15" customHeight="1" x14ac:dyDescent="0.25">
      <c r="A24" s="73"/>
    </row>
    <row r="25" spans="1:16" ht="15" customHeight="1" x14ac:dyDescent="0.25">
      <c r="A25" s="73"/>
    </row>
    <row r="26" spans="1:16" ht="15" customHeight="1" x14ac:dyDescent="0.25">
      <c r="A26" s="73"/>
    </row>
    <row r="27" spans="1:16" ht="15" customHeight="1" x14ac:dyDescent="0.25">
      <c r="A27" s="73"/>
    </row>
    <row r="28" spans="1:16" ht="15" customHeight="1" x14ac:dyDescent="0.25">
      <c r="A28" s="73"/>
    </row>
    <row r="29" spans="1:16" ht="15" customHeight="1" x14ac:dyDescent="0.25">
      <c r="A29" s="73"/>
    </row>
    <row r="30" spans="1:16" ht="15" customHeight="1" x14ac:dyDescent="0.25">
      <c r="A30" s="73"/>
    </row>
    <row r="31" spans="1:16" ht="15" customHeight="1" x14ac:dyDescent="0.25">
      <c r="A31" s="73"/>
    </row>
    <row r="32" spans="1:16" ht="15" customHeight="1" x14ac:dyDescent="0.25">
      <c r="A32" s="73"/>
    </row>
    <row r="33" spans="1:91" ht="15" customHeight="1" x14ac:dyDescent="0.25">
      <c r="A33" s="73"/>
    </row>
    <row r="34" spans="1:91" ht="15" customHeight="1" x14ac:dyDescent="0.25">
      <c r="A34" s="73"/>
    </row>
    <row r="48" spans="1:91" ht="15" customHeight="1" x14ac:dyDescent="0.25">
      <c r="Q48" s="4" t="s">
        <v>930</v>
      </c>
      <c r="R48" s="4" t="s">
        <v>929</v>
      </c>
      <c r="S48" s="4" t="s">
        <v>928</v>
      </c>
      <c r="T48" s="4" t="s">
        <v>927</v>
      </c>
      <c r="U48" s="4" t="s">
        <v>926</v>
      </c>
      <c r="V48" s="4" t="s">
        <v>925</v>
      </c>
      <c r="W48" s="4" t="s">
        <v>923</v>
      </c>
      <c r="X48" s="4" t="s">
        <v>922</v>
      </c>
      <c r="Y48" s="4" t="s">
        <v>921</v>
      </c>
      <c r="Z48" s="4" t="s">
        <v>920</v>
      </c>
      <c r="AA48" s="4" t="s">
        <v>919</v>
      </c>
      <c r="AB48" s="4" t="s">
        <v>918</v>
      </c>
      <c r="AC48" s="4" t="s">
        <v>917</v>
      </c>
      <c r="AD48" s="4" t="s">
        <v>916</v>
      </c>
      <c r="AE48" s="4" t="s">
        <v>915</v>
      </c>
      <c r="AF48" s="4" t="s">
        <v>914</v>
      </c>
      <c r="AG48" s="4" t="s">
        <v>913</v>
      </c>
      <c r="AH48" s="4" t="s">
        <v>912</v>
      </c>
      <c r="AI48" s="4" t="s">
        <v>910</v>
      </c>
      <c r="AJ48" s="4" t="s">
        <v>909</v>
      </c>
      <c r="AK48" s="4" t="s">
        <v>908</v>
      </c>
      <c r="AL48" s="4" t="s">
        <v>906</v>
      </c>
      <c r="AM48" s="4" t="s">
        <v>905</v>
      </c>
      <c r="AN48" s="4" t="s">
        <v>904</v>
      </c>
      <c r="AO48" s="4" t="s">
        <v>903</v>
      </c>
      <c r="AP48" s="4" t="s">
        <v>902</v>
      </c>
      <c r="AQ48" s="4" t="s">
        <v>901</v>
      </c>
      <c r="AR48" s="4" t="s">
        <v>900</v>
      </c>
      <c r="AS48" s="4" t="s">
        <v>899</v>
      </c>
      <c r="AT48" s="4" t="s">
        <v>898</v>
      </c>
      <c r="AU48" s="4" t="s">
        <v>897</v>
      </c>
      <c r="AV48" s="4" t="s">
        <v>896</v>
      </c>
      <c r="AW48" s="4" t="s">
        <v>895</v>
      </c>
      <c r="AX48" s="4" t="s">
        <v>894</v>
      </c>
      <c r="AY48" s="4" t="s">
        <v>893</v>
      </c>
      <c r="AZ48" s="4" t="s">
        <v>892</v>
      </c>
      <c r="BA48" s="4" t="s">
        <v>891</v>
      </c>
      <c r="BB48" s="4" t="s">
        <v>890</v>
      </c>
      <c r="BC48" s="4" t="s">
        <v>889</v>
      </c>
      <c r="BD48" s="4" t="s">
        <v>888</v>
      </c>
      <c r="BE48" s="4" t="s">
        <v>887</v>
      </c>
      <c r="BF48" s="4" t="s">
        <v>886</v>
      </c>
      <c r="BG48" s="4" t="s">
        <v>885</v>
      </c>
      <c r="BH48" s="4" t="s">
        <v>884</v>
      </c>
      <c r="BI48" s="4" t="s">
        <v>883</v>
      </c>
      <c r="BJ48" s="4" t="s">
        <v>882</v>
      </c>
      <c r="BK48" s="4" t="s">
        <v>881</v>
      </c>
      <c r="BL48" s="4" t="s">
        <v>880</v>
      </c>
      <c r="BM48" s="4" t="s">
        <v>879</v>
      </c>
      <c r="BN48" s="4" t="s">
        <v>878</v>
      </c>
      <c r="BO48" s="4" t="s">
        <v>877</v>
      </c>
      <c r="BP48" s="4" t="s">
        <v>876</v>
      </c>
      <c r="BQ48" s="4" t="s">
        <v>875</v>
      </c>
      <c r="BR48" s="4" t="s">
        <v>874</v>
      </c>
      <c r="BS48" s="4" t="s">
        <v>873</v>
      </c>
      <c r="BT48" s="4" t="s">
        <v>872</v>
      </c>
      <c r="BU48" s="4" t="s">
        <v>871</v>
      </c>
      <c r="BV48" s="4" t="s">
        <v>870</v>
      </c>
      <c r="BW48" s="4" t="s">
        <v>869</v>
      </c>
      <c r="BX48" s="4" t="s">
        <v>868</v>
      </c>
      <c r="BY48" s="4" t="s">
        <v>867</v>
      </c>
      <c r="BZ48" s="4" t="s">
        <v>866</v>
      </c>
      <c r="CA48" s="4" t="s">
        <v>865</v>
      </c>
      <c r="CB48" s="4" t="s">
        <v>864</v>
      </c>
      <c r="CC48" s="4" t="s">
        <v>863</v>
      </c>
      <c r="CD48" s="4" t="s">
        <v>862</v>
      </c>
      <c r="CE48" s="4" t="s">
        <v>861</v>
      </c>
      <c r="CF48" s="4" t="s">
        <v>860</v>
      </c>
      <c r="CG48" s="4" t="s">
        <v>859</v>
      </c>
      <c r="CH48" s="4" t="s">
        <v>858</v>
      </c>
      <c r="CI48" s="4" t="s">
        <v>857</v>
      </c>
      <c r="CJ48" s="4" t="s">
        <v>856</v>
      </c>
      <c r="CK48" s="4" t="s">
        <v>855</v>
      </c>
      <c r="CL48" s="4" t="s">
        <v>854</v>
      </c>
      <c r="CM48" s="4" t="s">
        <v>853</v>
      </c>
    </row>
    <row r="49" spans="11:91" ht="15" customHeight="1" x14ac:dyDescent="0.25">
      <c r="P49" s="4" t="s">
        <v>930</v>
      </c>
      <c r="Q49" s="28">
        <f>0</f>
        <v>0</v>
      </c>
      <c r="R49">
        <v>55</v>
      </c>
      <c r="S49">
        <v>13</v>
      </c>
      <c r="T49">
        <v>50</v>
      </c>
      <c r="U49">
        <v>16</v>
      </c>
      <c r="V49">
        <v>49</v>
      </c>
      <c r="W49">
        <v>85</v>
      </c>
      <c r="X49">
        <v>57</v>
      </c>
      <c r="Y49">
        <v>71</v>
      </c>
      <c r="Z49">
        <v>60</v>
      </c>
      <c r="AA49">
        <v>81</v>
      </c>
      <c r="AB49">
        <v>17</v>
      </c>
      <c r="AC49">
        <v>85</v>
      </c>
      <c r="AD49">
        <v>61</v>
      </c>
      <c r="AE49">
        <v>83</v>
      </c>
      <c r="AF49">
        <v>88</v>
      </c>
      <c r="AG49">
        <v>18</v>
      </c>
      <c r="AH49">
        <v>98</v>
      </c>
      <c r="AI49">
        <v>95</v>
      </c>
      <c r="AJ49">
        <v>92</v>
      </c>
      <c r="AK49">
        <v>18</v>
      </c>
      <c r="AL49">
        <v>13</v>
      </c>
      <c r="AM49">
        <v>60</v>
      </c>
      <c r="AN49">
        <v>37</v>
      </c>
      <c r="AO49">
        <v>42</v>
      </c>
      <c r="AP49">
        <v>59</v>
      </c>
      <c r="AQ49">
        <v>59</v>
      </c>
      <c r="AR49">
        <v>40</v>
      </c>
      <c r="AS49">
        <v>14</v>
      </c>
      <c r="AT49">
        <v>56</v>
      </c>
      <c r="AU49">
        <v>20</v>
      </c>
      <c r="AV49">
        <v>98</v>
      </c>
      <c r="AW49">
        <v>88</v>
      </c>
      <c r="AX49">
        <v>36</v>
      </c>
      <c r="AY49">
        <v>32</v>
      </c>
      <c r="AZ49">
        <v>94</v>
      </c>
      <c r="BA49">
        <v>76</v>
      </c>
      <c r="BB49">
        <v>44</v>
      </c>
      <c r="BC49">
        <v>34</v>
      </c>
      <c r="BD49">
        <v>79</v>
      </c>
      <c r="BE49">
        <v>13</v>
      </c>
      <c r="BF49">
        <v>34</v>
      </c>
      <c r="BG49">
        <v>27</v>
      </c>
      <c r="BH49">
        <v>53</v>
      </c>
      <c r="BI49">
        <v>53</v>
      </c>
      <c r="BJ49">
        <v>99</v>
      </c>
      <c r="BK49">
        <v>21</v>
      </c>
      <c r="BL49">
        <v>21</v>
      </c>
      <c r="BM49">
        <v>78</v>
      </c>
      <c r="BN49">
        <v>83</v>
      </c>
      <c r="BO49">
        <v>20</v>
      </c>
      <c r="BP49">
        <v>49</v>
      </c>
      <c r="BQ49">
        <v>75</v>
      </c>
      <c r="BR49">
        <v>76</v>
      </c>
      <c r="BS49">
        <v>54</v>
      </c>
      <c r="BT49">
        <v>66</v>
      </c>
      <c r="BU49">
        <v>17</v>
      </c>
      <c r="BV49">
        <v>58</v>
      </c>
      <c r="BW49">
        <v>12</v>
      </c>
      <c r="BX49">
        <v>42</v>
      </c>
      <c r="BY49">
        <v>36</v>
      </c>
      <c r="BZ49">
        <v>62</v>
      </c>
      <c r="CA49">
        <v>89</v>
      </c>
      <c r="CB49">
        <v>58</v>
      </c>
      <c r="CC49">
        <v>32</v>
      </c>
      <c r="CD49">
        <v>62</v>
      </c>
      <c r="CE49">
        <v>78</v>
      </c>
      <c r="CF49">
        <v>24</v>
      </c>
      <c r="CG49">
        <v>67</v>
      </c>
      <c r="CH49">
        <v>10</v>
      </c>
      <c r="CI49">
        <v>94</v>
      </c>
      <c r="CJ49">
        <v>31</v>
      </c>
      <c r="CK49">
        <v>90</v>
      </c>
      <c r="CL49">
        <v>35</v>
      </c>
      <c r="CM49">
        <v>70</v>
      </c>
    </row>
    <row r="50" spans="11:91" ht="15" customHeight="1" x14ac:dyDescent="0.25">
      <c r="P50" s="4" t="s">
        <v>929</v>
      </c>
      <c r="Q50">
        <v>39</v>
      </c>
      <c r="R50">
        <f>0</f>
        <v>0</v>
      </c>
      <c r="S50">
        <v>38</v>
      </c>
      <c r="T50">
        <v>40</v>
      </c>
      <c r="U50">
        <v>21</v>
      </c>
      <c r="V50">
        <v>32</v>
      </c>
      <c r="W50">
        <v>62</v>
      </c>
      <c r="X50">
        <v>79</v>
      </c>
      <c r="Y50">
        <v>88</v>
      </c>
      <c r="Z50">
        <v>68</v>
      </c>
      <c r="AA50">
        <v>53</v>
      </c>
      <c r="AB50">
        <v>10</v>
      </c>
      <c r="AC50">
        <v>49</v>
      </c>
      <c r="AD50">
        <v>18</v>
      </c>
      <c r="AE50">
        <v>25</v>
      </c>
      <c r="AF50">
        <v>74</v>
      </c>
      <c r="AG50">
        <v>31</v>
      </c>
      <c r="AH50">
        <v>58</v>
      </c>
      <c r="AI50">
        <v>68</v>
      </c>
      <c r="AJ50">
        <v>42</v>
      </c>
      <c r="AK50">
        <v>56</v>
      </c>
      <c r="AL50">
        <v>55</v>
      </c>
      <c r="AM50">
        <v>40</v>
      </c>
      <c r="AN50">
        <v>40</v>
      </c>
      <c r="AO50">
        <v>27</v>
      </c>
      <c r="AP50">
        <v>71</v>
      </c>
      <c r="AQ50">
        <v>11</v>
      </c>
      <c r="AR50">
        <v>80</v>
      </c>
      <c r="AS50">
        <v>17</v>
      </c>
      <c r="AT50">
        <v>58</v>
      </c>
      <c r="AU50">
        <v>36</v>
      </c>
      <c r="AV50">
        <v>83</v>
      </c>
      <c r="AW50">
        <v>94</v>
      </c>
      <c r="AX50">
        <v>91</v>
      </c>
      <c r="AY50">
        <v>98</v>
      </c>
      <c r="AZ50">
        <v>100</v>
      </c>
      <c r="BA50">
        <v>34</v>
      </c>
      <c r="BB50">
        <v>48</v>
      </c>
      <c r="BC50">
        <v>71</v>
      </c>
      <c r="BD50">
        <v>100</v>
      </c>
      <c r="BE50">
        <v>58</v>
      </c>
      <c r="BF50">
        <v>92</v>
      </c>
      <c r="BG50">
        <v>59</v>
      </c>
      <c r="BH50">
        <v>70</v>
      </c>
      <c r="BI50">
        <v>13</v>
      </c>
      <c r="BJ50">
        <v>15</v>
      </c>
      <c r="BK50">
        <v>36</v>
      </c>
      <c r="BL50">
        <v>68</v>
      </c>
      <c r="BM50">
        <v>94</v>
      </c>
      <c r="BN50">
        <v>42</v>
      </c>
      <c r="BO50">
        <v>84</v>
      </c>
      <c r="BP50">
        <v>70</v>
      </c>
      <c r="BQ50">
        <v>86</v>
      </c>
      <c r="BR50">
        <v>88</v>
      </c>
      <c r="BS50">
        <v>77</v>
      </c>
      <c r="BT50">
        <v>22</v>
      </c>
      <c r="BU50">
        <v>77</v>
      </c>
      <c r="BV50">
        <v>98</v>
      </c>
      <c r="BW50">
        <v>11</v>
      </c>
      <c r="BX50">
        <v>17</v>
      </c>
      <c r="BY50">
        <v>11</v>
      </c>
      <c r="BZ50">
        <v>25</v>
      </c>
      <c r="CA50">
        <v>49</v>
      </c>
      <c r="CB50">
        <v>84</v>
      </c>
      <c r="CC50">
        <v>68</v>
      </c>
      <c r="CD50">
        <v>59</v>
      </c>
      <c r="CE50">
        <v>36</v>
      </c>
      <c r="CF50">
        <v>86</v>
      </c>
      <c r="CG50">
        <v>49</v>
      </c>
      <c r="CH50">
        <v>34</v>
      </c>
      <c r="CI50">
        <v>67</v>
      </c>
      <c r="CJ50">
        <v>72</v>
      </c>
      <c r="CK50">
        <v>32</v>
      </c>
      <c r="CL50">
        <v>30</v>
      </c>
      <c r="CM50">
        <v>92</v>
      </c>
    </row>
    <row r="51" spans="11:91" ht="15" customHeight="1" x14ac:dyDescent="0.25">
      <c r="P51" s="4" t="s">
        <v>928</v>
      </c>
      <c r="Q51">
        <v>57</v>
      </c>
      <c r="R51">
        <v>49</v>
      </c>
      <c r="S51">
        <f>0</f>
        <v>0</v>
      </c>
      <c r="T51">
        <v>80</v>
      </c>
      <c r="U51">
        <v>62</v>
      </c>
      <c r="V51">
        <v>40</v>
      </c>
      <c r="W51">
        <v>51</v>
      </c>
      <c r="X51">
        <v>93</v>
      </c>
      <c r="Y51">
        <v>97</v>
      </c>
      <c r="Z51">
        <v>42</v>
      </c>
      <c r="AA51">
        <v>25</v>
      </c>
      <c r="AB51">
        <v>67</v>
      </c>
      <c r="AC51">
        <v>46</v>
      </c>
      <c r="AD51">
        <v>16</v>
      </c>
      <c r="AE51">
        <v>11</v>
      </c>
      <c r="AF51">
        <v>61</v>
      </c>
      <c r="AG51">
        <v>32</v>
      </c>
      <c r="AH51">
        <v>79</v>
      </c>
      <c r="AI51">
        <v>92</v>
      </c>
      <c r="AJ51">
        <v>12</v>
      </c>
      <c r="AK51">
        <v>34</v>
      </c>
      <c r="AL51">
        <v>88</v>
      </c>
      <c r="AM51">
        <v>12</v>
      </c>
      <c r="AN51">
        <v>93</v>
      </c>
      <c r="AO51">
        <v>38</v>
      </c>
      <c r="AP51">
        <v>36</v>
      </c>
      <c r="AQ51">
        <v>40</v>
      </c>
      <c r="AR51">
        <v>17</v>
      </c>
      <c r="AS51">
        <v>75</v>
      </c>
      <c r="AT51">
        <v>27</v>
      </c>
      <c r="AU51">
        <v>42</v>
      </c>
      <c r="AV51">
        <v>41</v>
      </c>
      <c r="AW51">
        <v>29</v>
      </c>
      <c r="AX51">
        <v>99</v>
      </c>
      <c r="AY51">
        <v>71</v>
      </c>
      <c r="AZ51">
        <v>85</v>
      </c>
      <c r="BA51">
        <v>34</v>
      </c>
      <c r="BB51">
        <v>91</v>
      </c>
      <c r="BC51">
        <v>45</v>
      </c>
      <c r="BD51">
        <v>100</v>
      </c>
      <c r="BE51">
        <v>30</v>
      </c>
      <c r="BF51">
        <v>19</v>
      </c>
      <c r="BG51">
        <v>80</v>
      </c>
      <c r="BH51">
        <v>80</v>
      </c>
      <c r="BI51">
        <v>51</v>
      </c>
      <c r="BJ51">
        <v>94</v>
      </c>
      <c r="BK51">
        <v>30</v>
      </c>
      <c r="BL51">
        <v>22</v>
      </c>
      <c r="BM51">
        <v>74</v>
      </c>
      <c r="BN51">
        <v>64</v>
      </c>
      <c r="BO51">
        <v>50</v>
      </c>
      <c r="BP51">
        <v>54</v>
      </c>
      <c r="BQ51">
        <v>31</v>
      </c>
      <c r="BR51">
        <v>71</v>
      </c>
      <c r="BS51">
        <v>96</v>
      </c>
      <c r="BT51">
        <v>99</v>
      </c>
      <c r="BU51">
        <v>38</v>
      </c>
      <c r="BV51">
        <v>54</v>
      </c>
      <c r="BW51">
        <v>15</v>
      </c>
      <c r="BX51">
        <v>28</v>
      </c>
      <c r="BY51">
        <v>15</v>
      </c>
      <c r="BZ51">
        <v>36</v>
      </c>
      <c r="CA51">
        <v>90</v>
      </c>
      <c r="CB51">
        <v>78</v>
      </c>
      <c r="CC51">
        <v>51</v>
      </c>
      <c r="CD51">
        <v>41</v>
      </c>
      <c r="CE51">
        <v>45</v>
      </c>
      <c r="CF51">
        <v>91</v>
      </c>
      <c r="CG51">
        <v>70</v>
      </c>
      <c r="CH51">
        <v>92</v>
      </c>
      <c r="CI51">
        <v>12</v>
      </c>
      <c r="CJ51">
        <v>13</v>
      </c>
      <c r="CK51">
        <v>100</v>
      </c>
      <c r="CL51">
        <v>71</v>
      </c>
      <c r="CM51">
        <v>24</v>
      </c>
    </row>
    <row r="52" spans="11:91" ht="15" customHeight="1" x14ac:dyDescent="0.25">
      <c r="P52" s="4" t="s">
        <v>927</v>
      </c>
      <c r="Q52">
        <v>25</v>
      </c>
      <c r="R52">
        <v>49</v>
      </c>
      <c r="S52">
        <v>87</v>
      </c>
      <c r="T52">
        <f>0</f>
        <v>0</v>
      </c>
      <c r="U52">
        <v>61</v>
      </c>
      <c r="V52">
        <v>14</v>
      </c>
      <c r="W52">
        <v>67</v>
      </c>
      <c r="X52">
        <v>76</v>
      </c>
      <c r="Y52">
        <v>59</v>
      </c>
      <c r="Z52">
        <v>47</v>
      </c>
      <c r="AA52">
        <v>58</v>
      </c>
      <c r="AB52">
        <v>17</v>
      </c>
      <c r="AC52">
        <v>30</v>
      </c>
      <c r="AD52">
        <v>100</v>
      </c>
      <c r="AE52">
        <v>23</v>
      </c>
      <c r="AF52">
        <v>94</v>
      </c>
      <c r="AG52">
        <v>86</v>
      </c>
      <c r="AH52">
        <v>19</v>
      </c>
      <c r="AI52">
        <v>87</v>
      </c>
      <c r="AJ52">
        <v>28</v>
      </c>
      <c r="AK52">
        <v>11</v>
      </c>
      <c r="AL52">
        <v>69</v>
      </c>
      <c r="AM52">
        <v>93</v>
      </c>
      <c r="AN52">
        <v>82</v>
      </c>
      <c r="AO52">
        <v>99</v>
      </c>
      <c r="AP52">
        <v>77</v>
      </c>
      <c r="AQ52">
        <v>50</v>
      </c>
      <c r="AR52">
        <v>50</v>
      </c>
      <c r="AS52">
        <v>75</v>
      </c>
      <c r="AT52">
        <v>81</v>
      </c>
      <c r="AU52">
        <v>68</v>
      </c>
      <c r="AV52">
        <v>19</v>
      </c>
      <c r="AW52">
        <v>78</v>
      </c>
      <c r="AX52">
        <v>80</v>
      </c>
      <c r="AY52">
        <v>10</v>
      </c>
      <c r="AZ52">
        <v>72</v>
      </c>
      <c r="BA52">
        <v>72</v>
      </c>
      <c r="BB52">
        <v>91</v>
      </c>
      <c r="BC52">
        <v>46</v>
      </c>
      <c r="BD52">
        <v>39</v>
      </c>
      <c r="BE52">
        <v>23</v>
      </c>
      <c r="BF52">
        <v>31</v>
      </c>
      <c r="BG52">
        <v>34</v>
      </c>
      <c r="BH52">
        <v>98</v>
      </c>
      <c r="BI52">
        <v>89</v>
      </c>
      <c r="BJ52">
        <v>36</v>
      </c>
      <c r="BK52">
        <v>49</v>
      </c>
      <c r="BL52">
        <v>99</v>
      </c>
      <c r="BM52">
        <v>78</v>
      </c>
      <c r="BN52">
        <v>36</v>
      </c>
      <c r="BO52">
        <v>96</v>
      </c>
      <c r="BP52">
        <v>45</v>
      </c>
      <c r="BQ52">
        <v>97</v>
      </c>
      <c r="BR52">
        <v>57</v>
      </c>
      <c r="BS52">
        <v>48</v>
      </c>
      <c r="BT52">
        <v>87</v>
      </c>
      <c r="BU52">
        <v>45</v>
      </c>
      <c r="BV52">
        <v>30</v>
      </c>
      <c r="BW52">
        <v>37</v>
      </c>
      <c r="BX52">
        <v>49</v>
      </c>
      <c r="BY52">
        <v>66</v>
      </c>
      <c r="BZ52">
        <v>59</v>
      </c>
      <c r="CA52">
        <v>86</v>
      </c>
      <c r="CB52">
        <v>95</v>
      </c>
      <c r="CC52">
        <v>62</v>
      </c>
      <c r="CD52">
        <v>91</v>
      </c>
      <c r="CE52">
        <v>18</v>
      </c>
      <c r="CF52">
        <v>70</v>
      </c>
      <c r="CG52">
        <v>40</v>
      </c>
      <c r="CH52">
        <v>23</v>
      </c>
      <c r="CI52">
        <v>91</v>
      </c>
      <c r="CJ52">
        <v>59</v>
      </c>
      <c r="CK52">
        <v>92</v>
      </c>
      <c r="CL52">
        <v>49</v>
      </c>
      <c r="CM52">
        <v>59</v>
      </c>
    </row>
    <row r="53" spans="11:91" ht="15" customHeight="1" x14ac:dyDescent="0.25">
      <c r="P53" s="4" t="s">
        <v>926</v>
      </c>
      <c r="Q53">
        <v>71</v>
      </c>
      <c r="R53">
        <v>63</v>
      </c>
      <c r="S53">
        <v>48</v>
      </c>
      <c r="T53">
        <v>83</v>
      </c>
      <c r="U53">
        <f>0</f>
        <v>0</v>
      </c>
      <c r="V53">
        <v>89</v>
      </c>
      <c r="W53">
        <v>44</v>
      </c>
      <c r="X53">
        <v>58</v>
      </c>
      <c r="Y53">
        <v>51</v>
      </c>
      <c r="Z53">
        <v>84</v>
      </c>
      <c r="AA53">
        <v>74</v>
      </c>
      <c r="AB53">
        <v>29</v>
      </c>
      <c r="AC53">
        <v>66</v>
      </c>
      <c r="AD53">
        <v>74</v>
      </c>
      <c r="AE53">
        <v>61</v>
      </c>
      <c r="AF53">
        <v>30</v>
      </c>
      <c r="AG53">
        <v>56</v>
      </c>
      <c r="AH53">
        <v>70</v>
      </c>
      <c r="AI53">
        <v>96</v>
      </c>
      <c r="AJ53">
        <v>47</v>
      </c>
      <c r="AK53">
        <v>84</v>
      </c>
      <c r="AL53">
        <v>67</v>
      </c>
      <c r="AM53">
        <v>53</v>
      </c>
      <c r="AN53">
        <v>77</v>
      </c>
      <c r="AO53">
        <v>75</v>
      </c>
      <c r="AP53">
        <v>45</v>
      </c>
      <c r="AQ53">
        <v>27</v>
      </c>
      <c r="AR53">
        <v>56</v>
      </c>
      <c r="AS53">
        <v>35</v>
      </c>
      <c r="AT53">
        <v>49</v>
      </c>
      <c r="AU53">
        <v>26</v>
      </c>
      <c r="AV53">
        <v>62</v>
      </c>
      <c r="AW53">
        <v>64</v>
      </c>
      <c r="AX53">
        <v>75</v>
      </c>
      <c r="AY53">
        <v>18</v>
      </c>
      <c r="AZ53">
        <v>86</v>
      </c>
      <c r="BA53">
        <v>67</v>
      </c>
      <c r="BB53">
        <v>98</v>
      </c>
      <c r="BC53">
        <v>60</v>
      </c>
      <c r="BD53">
        <v>67</v>
      </c>
      <c r="BE53">
        <v>33</v>
      </c>
      <c r="BF53">
        <v>51</v>
      </c>
      <c r="BG53">
        <v>98</v>
      </c>
      <c r="BH53">
        <v>53</v>
      </c>
      <c r="BI53">
        <v>58</v>
      </c>
      <c r="BJ53">
        <v>100</v>
      </c>
      <c r="BK53">
        <v>90</v>
      </c>
      <c r="BL53">
        <v>86</v>
      </c>
      <c r="BM53">
        <v>42</v>
      </c>
      <c r="BN53">
        <v>67</v>
      </c>
      <c r="BO53">
        <v>75</v>
      </c>
      <c r="BP53">
        <v>88</v>
      </c>
      <c r="BQ53">
        <v>57</v>
      </c>
      <c r="BR53">
        <v>45</v>
      </c>
      <c r="BS53">
        <v>35</v>
      </c>
      <c r="BT53">
        <v>34</v>
      </c>
      <c r="BU53">
        <v>88</v>
      </c>
      <c r="BV53">
        <v>68</v>
      </c>
      <c r="BW53">
        <v>74</v>
      </c>
      <c r="BX53">
        <v>10</v>
      </c>
      <c r="BY53">
        <v>74</v>
      </c>
      <c r="BZ53">
        <v>44</v>
      </c>
      <c r="CA53">
        <v>58</v>
      </c>
      <c r="CB53">
        <v>68</v>
      </c>
      <c r="CC53">
        <v>19</v>
      </c>
      <c r="CD53">
        <v>82</v>
      </c>
      <c r="CE53">
        <v>59</v>
      </c>
      <c r="CF53">
        <v>47</v>
      </c>
      <c r="CG53">
        <v>77</v>
      </c>
      <c r="CH53">
        <v>97</v>
      </c>
      <c r="CI53">
        <v>13</v>
      </c>
      <c r="CJ53">
        <v>34</v>
      </c>
      <c r="CK53">
        <v>59</v>
      </c>
      <c r="CL53">
        <v>89</v>
      </c>
      <c r="CM53">
        <v>21</v>
      </c>
    </row>
    <row r="54" spans="11:91" ht="15" customHeight="1" x14ac:dyDescent="0.25">
      <c r="P54" s="4" t="s">
        <v>925</v>
      </c>
      <c r="Q54">
        <v>61</v>
      </c>
      <c r="R54">
        <v>34</v>
      </c>
      <c r="S54">
        <v>78</v>
      </c>
      <c r="T54">
        <v>62</v>
      </c>
      <c r="U54">
        <v>40</v>
      </c>
      <c r="V54">
        <f>0</f>
        <v>0</v>
      </c>
      <c r="W54">
        <v>77</v>
      </c>
      <c r="X54">
        <v>73</v>
      </c>
      <c r="Y54">
        <v>11</v>
      </c>
      <c r="Z54">
        <v>90</v>
      </c>
      <c r="AA54">
        <v>48</v>
      </c>
      <c r="AB54">
        <v>68</v>
      </c>
      <c r="AC54">
        <v>42</v>
      </c>
      <c r="AD54">
        <v>47</v>
      </c>
      <c r="AE54">
        <v>30</v>
      </c>
      <c r="AF54">
        <v>69</v>
      </c>
      <c r="AG54">
        <v>91</v>
      </c>
      <c r="AH54">
        <v>42</v>
      </c>
      <c r="AI54">
        <v>96</v>
      </c>
      <c r="AJ54">
        <v>66</v>
      </c>
      <c r="AK54">
        <v>44</v>
      </c>
      <c r="AL54">
        <v>83</v>
      </c>
      <c r="AM54">
        <v>15</v>
      </c>
      <c r="AN54">
        <v>87</v>
      </c>
      <c r="AO54">
        <v>57</v>
      </c>
      <c r="AP54">
        <v>82</v>
      </c>
      <c r="AQ54">
        <v>84</v>
      </c>
      <c r="AR54">
        <v>37</v>
      </c>
      <c r="AS54">
        <v>74</v>
      </c>
      <c r="AT54">
        <v>23</v>
      </c>
      <c r="AU54">
        <v>65</v>
      </c>
      <c r="AV54">
        <v>16</v>
      </c>
      <c r="AW54">
        <v>20</v>
      </c>
      <c r="AX54">
        <v>41</v>
      </c>
      <c r="AY54">
        <v>28</v>
      </c>
      <c r="AZ54">
        <v>68</v>
      </c>
      <c r="BA54">
        <v>38</v>
      </c>
      <c r="BB54">
        <v>23</v>
      </c>
      <c r="BC54">
        <v>71</v>
      </c>
      <c r="BD54">
        <v>48</v>
      </c>
      <c r="BE54">
        <v>15</v>
      </c>
      <c r="BF54">
        <v>24</v>
      </c>
      <c r="BG54">
        <v>65</v>
      </c>
      <c r="BH54">
        <v>88</v>
      </c>
      <c r="BI54">
        <v>65</v>
      </c>
      <c r="BJ54">
        <v>99</v>
      </c>
      <c r="BK54">
        <v>44</v>
      </c>
      <c r="BL54">
        <v>86</v>
      </c>
      <c r="BM54">
        <v>85</v>
      </c>
      <c r="BN54">
        <v>53</v>
      </c>
      <c r="BO54">
        <v>17</v>
      </c>
      <c r="BP54">
        <v>72</v>
      </c>
      <c r="BQ54">
        <v>25</v>
      </c>
      <c r="BR54">
        <v>60</v>
      </c>
      <c r="BS54">
        <v>41</v>
      </c>
      <c r="BT54">
        <v>78</v>
      </c>
      <c r="BU54">
        <v>95</v>
      </c>
      <c r="BV54">
        <v>47</v>
      </c>
      <c r="BW54">
        <v>75</v>
      </c>
      <c r="BX54">
        <v>98</v>
      </c>
      <c r="BY54">
        <v>18</v>
      </c>
      <c r="BZ54">
        <v>87</v>
      </c>
      <c r="CA54">
        <v>74</v>
      </c>
      <c r="CB54">
        <v>10</v>
      </c>
      <c r="CC54">
        <v>60</v>
      </c>
      <c r="CD54">
        <v>95</v>
      </c>
      <c r="CE54">
        <v>86</v>
      </c>
      <c r="CF54">
        <v>40</v>
      </c>
      <c r="CG54">
        <v>20</v>
      </c>
      <c r="CH54">
        <v>99</v>
      </c>
      <c r="CI54">
        <v>64</v>
      </c>
      <c r="CJ54">
        <v>20</v>
      </c>
      <c r="CK54">
        <v>99</v>
      </c>
      <c r="CL54">
        <v>83</v>
      </c>
      <c r="CM54">
        <v>89</v>
      </c>
    </row>
    <row r="55" spans="11:91" ht="15" customHeight="1" x14ac:dyDescent="0.25">
      <c r="K55" s="32" t="s">
        <v>924</v>
      </c>
      <c r="P55" s="4" t="s">
        <v>923</v>
      </c>
      <c r="Q55">
        <v>42</v>
      </c>
      <c r="R55">
        <v>21</v>
      </c>
      <c r="S55">
        <v>26</v>
      </c>
      <c r="T55">
        <v>15</v>
      </c>
      <c r="U55">
        <v>29</v>
      </c>
      <c r="V55">
        <v>90</v>
      </c>
      <c r="W55">
        <f>0</f>
        <v>0</v>
      </c>
      <c r="X55">
        <v>41</v>
      </c>
      <c r="Y55">
        <v>69</v>
      </c>
      <c r="Z55">
        <v>52</v>
      </c>
      <c r="AA55">
        <v>45</v>
      </c>
      <c r="AB55">
        <v>51</v>
      </c>
      <c r="AC55">
        <v>87</v>
      </c>
      <c r="AD55">
        <v>27</v>
      </c>
      <c r="AE55">
        <v>81</v>
      </c>
      <c r="AF55">
        <v>76</v>
      </c>
      <c r="AG55">
        <v>23</v>
      </c>
      <c r="AH55">
        <v>100</v>
      </c>
      <c r="AI55">
        <v>62</v>
      </c>
      <c r="AJ55">
        <v>87</v>
      </c>
      <c r="AK55">
        <v>97</v>
      </c>
      <c r="AL55">
        <v>71</v>
      </c>
      <c r="AM55">
        <v>73</v>
      </c>
      <c r="AN55">
        <v>64</v>
      </c>
      <c r="AO55">
        <v>97</v>
      </c>
      <c r="AP55">
        <v>84</v>
      </c>
      <c r="AQ55">
        <v>29</v>
      </c>
      <c r="AR55">
        <v>81</v>
      </c>
      <c r="AS55">
        <v>97</v>
      </c>
      <c r="AT55">
        <v>26</v>
      </c>
      <c r="AU55">
        <v>84</v>
      </c>
      <c r="AV55">
        <v>100</v>
      </c>
      <c r="AW55">
        <v>75</v>
      </c>
      <c r="AX55">
        <v>40</v>
      </c>
      <c r="AY55">
        <v>58</v>
      </c>
      <c r="AZ55">
        <v>36</v>
      </c>
      <c r="BA55">
        <v>29</v>
      </c>
      <c r="BB55">
        <v>46</v>
      </c>
      <c r="BC55">
        <v>58</v>
      </c>
      <c r="BD55">
        <v>71</v>
      </c>
      <c r="BE55">
        <v>31</v>
      </c>
      <c r="BF55">
        <v>52</v>
      </c>
      <c r="BG55">
        <v>59</v>
      </c>
      <c r="BH55">
        <v>53</v>
      </c>
      <c r="BI55">
        <v>99</v>
      </c>
      <c r="BJ55">
        <v>54</v>
      </c>
      <c r="BK55">
        <v>50</v>
      </c>
      <c r="BL55">
        <v>40</v>
      </c>
      <c r="BM55">
        <v>40</v>
      </c>
      <c r="BN55">
        <v>34</v>
      </c>
      <c r="BO55">
        <v>27</v>
      </c>
      <c r="BP55">
        <v>26</v>
      </c>
      <c r="BQ55">
        <v>43</v>
      </c>
      <c r="BR55">
        <v>45</v>
      </c>
      <c r="BS55">
        <v>56</v>
      </c>
      <c r="BT55">
        <v>37</v>
      </c>
      <c r="BU55">
        <v>78</v>
      </c>
      <c r="BV55">
        <v>83</v>
      </c>
      <c r="BW55">
        <v>43</v>
      </c>
      <c r="BX55">
        <v>72</v>
      </c>
      <c r="BY55">
        <v>55</v>
      </c>
      <c r="BZ55">
        <v>81</v>
      </c>
      <c r="CA55">
        <v>54</v>
      </c>
      <c r="CB55">
        <v>45</v>
      </c>
      <c r="CC55">
        <v>15</v>
      </c>
      <c r="CD55">
        <v>30</v>
      </c>
      <c r="CE55">
        <v>93</v>
      </c>
      <c r="CF55">
        <v>36</v>
      </c>
      <c r="CG55">
        <v>56</v>
      </c>
      <c r="CH55">
        <v>84</v>
      </c>
      <c r="CI55">
        <v>89</v>
      </c>
      <c r="CJ55">
        <v>90</v>
      </c>
      <c r="CK55">
        <v>12</v>
      </c>
      <c r="CL55">
        <v>89</v>
      </c>
      <c r="CM55">
        <v>89</v>
      </c>
    </row>
    <row r="56" spans="11:91" ht="15" customHeight="1" x14ac:dyDescent="0.25">
      <c r="P56" s="4" t="s">
        <v>922</v>
      </c>
      <c r="Q56">
        <v>35</v>
      </c>
      <c r="R56">
        <v>10</v>
      </c>
      <c r="S56">
        <v>88</v>
      </c>
      <c r="T56">
        <v>28</v>
      </c>
      <c r="U56">
        <v>71</v>
      </c>
      <c r="V56">
        <v>79</v>
      </c>
      <c r="W56">
        <v>12</v>
      </c>
      <c r="X56">
        <f>0</f>
        <v>0</v>
      </c>
      <c r="Y56">
        <v>48</v>
      </c>
      <c r="Z56">
        <v>70</v>
      </c>
      <c r="AA56">
        <v>12</v>
      </c>
      <c r="AB56">
        <v>75</v>
      </c>
      <c r="AC56">
        <v>12</v>
      </c>
      <c r="AD56">
        <v>52</v>
      </c>
      <c r="AE56">
        <v>15</v>
      </c>
      <c r="AF56">
        <v>38</v>
      </c>
      <c r="AG56">
        <v>75</v>
      </c>
      <c r="AH56">
        <v>14</v>
      </c>
      <c r="AI56">
        <v>68</v>
      </c>
      <c r="AJ56">
        <v>98</v>
      </c>
      <c r="AK56">
        <v>76</v>
      </c>
      <c r="AL56">
        <v>19</v>
      </c>
      <c r="AM56">
        <v>44</v>
      </c>
      <c r="AN56">
        <v>42</v>
      </c>
      <c r="AO56">
        <v>63</v>
      </c>
      <c r="AP56">
        <v>75</v>
      </c>
      <c r="AQ56">
        <v>53</v>
      </c>
      <c r="AR56">
        <v>95</v>
      </c>
      <c r="AS56">
        <v>61</v>
      </c>
      <c r="AT56">
        <v>84</v>
      </c>
      <c r="AU56">
        <v>97</v>
      </c>
      <c r="AV56">
        <v>85</v>
      </c>
      <c r="AW56">
        <v>97</v>
      </c>
      <c r="AX56">
        <v>93</v>
      </c>
      <c r="AY56">
        <v>90</v>
      </c>
      <c r="AZ56">
        <v>51</v>
      </c>
      <c r="BA56">
        <v>66</v>
      </c>
      <c r="BB56">
        <v>20</v>
      </c>
      <c r="BC56">
        <v>100</v>
      </c>
      <c r="BD56">
        <v>54</v>
      </c>
      <c r="BE56">
        <v>27</v>
      </c>
      <c r="BF56">
        <v>60</v>
      </c>
      <c r="BG56">
        <v>30</v>
      </c>
      <c r="BH56">
        <v>31</v>
      </c>
      <c r="BI56">
        <v>77</v>
      </c>
      <c r="BJ56">
        <v>48</v>
      </c>
      <c r="BK56">
        <v>100</v>
      </c>
      <c r="BL56">
        <v>73</v>
      </c>
      <c r="BM56">
        <v>92</v>
      </c>
      <c r="BN56">
        <v>40</v>
      </c>
      <c r="BO56">
        <v>54</v>
      </c>
      <c r="BP56">
        <v>29</v>
      </c>
      <c r="BQ56">
        <v>90</v>
      </c>
      <c r="BR56">
        <v>98</v>
      </c>
      <c r="BS56">
        <v>29</v>
      </c>
      <c r="BT56">
        <v>91</v>
      </c>
      <c r="BU56">
        <v>48</v>
      </c>
      <c r="BV56">
        <v>19</v>
      </c>
      <c r="BW56">
        <v>72</v>
      </c>
      <c r="BX56">
        <v>19</v>
      </c>
      <c r="BY56">
        <v>67</v>
      </c>
      <c r="BZ56">
        <v>97</v>
      </c>
      <c r="CA56">
        <v>53</v>
      </c>
      <c r="CB56">
        <v>53</v>
      </c>
      <c r="CC56">
        <v>28</v>
      </c>
      <c r="CD56">
        <v>82</v>
      </c>
      <c r="CE56">
        <v>42</v>
      </c>
      <c r="CF56">
        <v>48</v>
      </c>
      <c r="CG56">
        <v>18</v>
      </c>
      <c r="CH56">
        <v>63</v>
      </c>
      <c r="CI56">
        <v>71</v>
      </c>
      <c r="CJ56">
        <v>45</v>
      </c>
      <c r="CK56">
        <v>22</v>
      </c>
      <c r="CL56">
        <v>68</v>
      </c>
      <c r="CM56">
        <v>22</v>
      </c>
    </row>
    <row r="57" spans="11:91" ht="15" customHeight="1" x14ac:dyDescent="0.25">
      <c r="P57" s="4" t="s">
        <v>921</v>
      </c>
      <c r="Q57">
        <v>53</v>
      </c>
      <c r="R57">
        <v>16</v>
      </c>
      <c r="S57">
        <v>51</v>
      </c>
      <c r="T57">
        <v>68</v>
      </c>
      <c r="U57">
        <v>97</v>
      </c>
      <c r="V57">
        <v>36</v>
      </c>
      <c r="W57">
        <v>10</v>
      </c>
      <c r="X57">
        <v>23</v>
      </c>
      <c r="Y57">
        <f>0</f>
        <v>0</v>
      </c>
      <c r="Z57">
        <v>80</v>
      </c>
      <c r="AA57">
        <v>18</v>
      </c>
      <c r="AB57">
        <v>58</v>
      </c>
      <c r="AC57">
        <v>100</v>
      </c>
      <c r="AD57">
        <v>74</v>
      </c>
      <c r="AE57">
        <v>67</v>
      </c>
      <c r="AF57">
        <v>36</v>
      </c>
      <c r="AG57">
        <v>69</v>
      </c>
      <c r="AH57">
        <v>16</v>
      </c>
      <c r="AI57">
        <v>60</v>
      </c>
      <c r="AJ57">
        <v>71</v>
      </c>
      <c r="AK57">
        <v>39</v>
      </c>
      <c r="AL57">
        <v>68</v>
      </c>
      <c r="AM57">
        <v>44</v>
      </c>
      <c r="AN57">
        <v>20</v>
      </c>
      <c r="AO57">
        <v>79</v>
      </c>
      <c r="AP57">
        <v>82</v>
      </c>
      <c r="AQ57">
        <v>48</v>
      </c>
      <c r="AR57">
        <v>88</v>
      </c>
      <c r="AS57">
        <v>22</v>
      </c>
      <c r="AT57">
        <v>30</v>
      </c>
      <c r="AU57">
        <v>42</v>
      </c>
      <c r="AV57">
        <v>49</v>
      </c>
      <c r="AW57">
        <v>66</v>
      </c>
      <c r="AX57">
        <v>94</v>
      </c>
      <c r="AY57">
        <v>69</v>
      </c>
      <c r="AZ57">
        <v>36</v>
      </c>
      <c r="BA57">
        <v>35</v>
      </c>
      <c r="BB57">
        <v>59</v>
      </c>
      <c r="BC57">
        <v>11</v>
      </c>
      <c r="BD57">
        <v>53</v>
      </c>
      <c r="BE57">
        <v>65</v>
      </c>
      <c r="BF57">
        <v>30</v>
      </c>
      <c r="BG57">
        <v>35</v>
      </c>
      <c r="BH57">
        <v>43</v>
      </c>
      <c r="BI57">
        <v>49</v>
      </c>
      <c r="BJ57">
        <v>86</v>
      </c>
      <c r="BK57">
        <v>66</v>
      </c>
      <c r="BL57">
        <v>74</v>
      </c>
      <c r="BM57">
        <v>84</v>
      </c>
      <c r="BN57">
        <v>100</v>
      </c>
      <c r="BO57">
        <v>59</v>
      </c>
      <c r="BP57">
        <v>59</v>
      </c>
      <c r="BQ57">
        <v>71</v>
      </c>
      <c r="BR57">
        <v>18</v>
      </c>
      <c r="BS57">
        <v>31</v>
      </c>
      <c r="BT57">
        <v>28</v>
      </c>
      <c r="BU57">
        <v>45</v>
      </c>
      <c r="BV57">
        <v>20</v>
      </c>
      <c r="BW57">
        <v>22</v>
      </c>
      <c r="BX57">
        <v>17</v>
      </c>
      <c r="BY57">
        <v>80</v>
      </c>
      <c r="BZ57">
        <v>36</v>
      </c>
      <c r="CA57">
        <v>32</v>
      </c>
      <c r="CB57">
        <v>53</v>
      </c>
      <c r="CC57">
        <v>16</v>
      </c>
      <c r="CD57">
        <v>11</v>
      </c>
      <c r="CE57">
        <v>82</v>
      </c>
      <c r="CF57">
        <v>87</v>
      </c>
      <c r="CG57">
        <v>54</v>
      </c>
      <c r="CH57">
        <v>14</v>
      </c>
      <c r="CI57">
        <v>25</v>
      </c>
      <c r="CJ57">
        <v>93</v>
      </c>
      <c r="CK57">
        <v>86</v>
      </c>
      <c r="CL57">
        <v>40</v>
      </c>
      <c r="CM57">
        <v>11</v>
      </c>
    </row>
    <row r="58" spans="11:91" ht="15" customHeight="1" x14ac:dyDescent="0.25">
      <c r="P58" s="4" t="s">
        <v>920</v>
      </c>
      <c r="Q58">
        <v>23</v>
      </c>
      <c r="R58">
        <v>69</v>
      </c>
      <c r="S58">
        <v>14</v>
      </c>
      <c r="T58">
        <v>75</v>
      </c>
      <c r="U58">
        <v>10</v>
      </c>
      <c r="V58">
        <v>18</v>
      </c>
      <c r="W58">
        <v>44</v>
      </c>
      <c r="X58">
        <v>72</v>
      </c>
      <c r="Y58">
        <v>34</v>
      </c>
      <c r="Z58">
        <f>0</f>
        <v>0</v>
      </c>
      <c r="AA58">
        <v>88</v>
      </c>
      <c r="AB58">
        <v>61</v>
      </c>
      <c r="AC58">
        <v>72</v>
      </c>
      <c r="AD58">
        <v>18</v>
      </c>
      <c r="AE58">
        <v>62</v>
      </c>
      <c r="AF58">
        <v>64</v>
      </c>
      <c r="AG58">
        <v>31</v>
      </c>
      <c r="AH58">
        <v>90</v>
      </c>
      <c r="AI58">
        <v>81</v>
      </c>
      <c r="AJ58">
        <v>89</v>
      </c>
      <c r="AK58">
        <v>43</v>
      </c>
      <c r="AL58">
        <v>33</v>
      </c>
      <c r="AM58">
        <v>93</v>
      </c>
      <c r="AN58">
        <v>88</v>
      </c>
      <c r="AO58">
        <v>32</v>
      </c>
      <c r="AP58">
        <v>95</v>
      </c>
      <c r="AQ58">
        <v>46</v>
      </c>
      <c r="AR58">
        <v>32</v>
      </c>
      <c r="AS58">
        <v>22</v>
      </c>
      <c r="AT58">
        <v>17</v>
      </c>
      <c r="AU58">
        <v>92</v>
      </c>
      <c r="AV58">
        <v>51</v>
      </c>
      <c r="AW58">
        <v>52</v>
      </c>
      <c r="AX58">
        <v>93</v>
      </c>
      <c r="AY58">
        <v>62</v>
      </c>
      <c r="AZ58">
        <v>13</v>
      </c>
      <c r="BA58">
        <v>72</v>
      </c>
      <c r="BB58">
        <v>100</v>
      </c>
      <c r="BC58">
        <v>54</v>
      </c>
      <c r="BD58">
        <v>52</v>
      </c>
      <c r="BE58">
        <v>70</v>
      </c>
      <c r="BF58">
        <v>16</v>
      </c>
      <c r="BG58">
        <v>41</v>
      </c>
      <c r="BH58">
        <v>38</v>
      </c>
      <c r="BI58">
        <v>100</v>
      </c>
      <c r="BJ58">
        <v>39</v>
      </c>
      <c r="BK58">
        <v>74</v>
      </c>
      <c r="BL58">
        <v>48</v>
      </c>
      <c r="BM58">
        <v>86</v>
      </c>
      <c r="BN58">
        <v>50</v>
      </c>
      <c r="BO58">
        <v>66</v>
      </c>
      <c r="BP58">
        <v>73</v>
      </c>
      <c r="BQ58">
        <v>99</v>
      </c>
      <c r="BR58">
        <v>51</v>
      </c>
      <c r="BS58">
        <v>22</v>
      </c>
      <c r="BT58">
        <v>52</v>
      </c>
      <c r="BU58">
        <v>46</v>
      </c>
      <c r="BV58">
        <v>92</v>
      </c>
      <c r="BW58">
        <v>59</v>
      </c>
      <c r="BX58">
        <v>28</v>
      </c>
      <c r="BY58">
        <v>17</v>
      </c>
      <c r="BZ58">
        <v>49</v>
      </c>
      <c r="CA58">
        <v>13</v>
      </c>
      <c r="CB58">
        <v>72</v>
      </c>
      <c r="CC58">
        <v>71</v>
      </c>
      <c r="CD58">
        <v>86</v>
      </c>
      <c r="CE58">
        <v>81</v>
      </c>
      <c r="CF58">
        <v>60</v>
      </c>
      <c r="CG58">
        <v>39</v>
      </c>
      <c r="CH58">
        <v>100</v>
      </c>
      <c r="CI58">
        <v>87</v>
      </c>
      <c r="CJ58">
        <v>100</v>
      </c>
      <c r="CK58">
        <v>10</v>
      </c>
      <c r="CL58">
        <v>80</v>
      </c>
      <c r="CM58">
        <v>31</v>
      </c>
    </row>
    <row r="59" spans="11:91" ht="15" customHeight="1" x14ac:dyDescent="0.25">
      <c r="P59" s="4" t="s">
        <v>919</v>
      </c>
      <c r="Q59">
        <v>18</v>
      </c>
      <c r="R59">
        <v>78</v>
      </c>
      <c r="S59">
        <v>67</v>
      </c>
      <c r="T59">
        <v>78</v>
      </c>
      <c r="U59">
        <v>100</v>
      </c>
      <c r="V59">
        <v>86</v>
      </c>
      <c r="W59">
        <v>15</v>
      </c>
      <c r="X59">
        <v>73</v>
      </c>
      <c r="Y59">
        <v>59</v>
      </c>
      <c r="Z59">
        <v>71</v>
      </c>
      <c r="AA59">
        <f>0</f>
        <v>0</v>
      </c>
      <c r="AB59">
        <v>21</v>
      </c>
      <c r="AC59">
        <v>99</v>
      </c>
      <c r="AD59">
        <v>88</v>
      </c>
      <c r="AE59">
        <v>85</v>
      </c>
      <c r="AF59">
        <v>17</v>
      </c>
      <c r="AG59">
        <v>47</v>
      </c>
      <c r="AH59">
        <v>61</v>
      </c>
      <c r="AI59">
        <v>46</v>
      </c>
      <c r="AJ59">
        <v>72</v>
      </c>
      <c r="AK59">
        <v>65</v>
      </c>
      <c r="AL59">
        <v>69</v>
      </c>
      <c r="AM59">
        <v>59</v>
      </c>
      <c r="AN59">
        <v>71</v>
      </c>
      <c r="AO59">
        <v>53</v>
      </c>
      <c r="AP59">
        <v>51</v>
      </c>
      <c r="AQ59">
        <v>12</v>
      </c>
      <c r="AR59">
        <v>27</v>
      </c>
      <c r="AS59">
        <v>83</v>
      </c>
      <c r="AT59">
        <v>77</v>
      </c>
      <c r="AU59">
        <v>45</v>
      </c>
      <c r="AV59">
        <v>68</v>
      </c>
      <c r="AW59">
        <v>49</v>
      </c>
      <c r="AX59">
        <v>24</v>
      </c>
      <c r="AY59">
        <v>42</v>
      </c>
      <c r="AZ59">
        <v>67</v>
      </c>
      <c r="BA59">
        <v>26</v>
      </c>
      <c r="BB59">
        <v>19</v>
      </c>
      <c r="BC59">
        <v>69</v>
      </c>
      <c r="BD59">
        <v>11</v>
      </c>
      <c r="BE59">
        <v>10</v>
      </c>
      <c r="BF59">
        <v>81</v>
      </c>
      <c r="BG59">
        <v>34</v>
      </c>
      <c r="BH59">
        <v>11</v>
      </c>
      <c r="BI59">
        <v>68</v>
      </c>
      <c r="BJ59">
        <v>62</v>
      </c>
      <c r="BK59">
        <v>54</v>
      </c>
      <c r="BL59">
        <v>62</v>
      </c>
      <c r="BM59">
        <v>28</v>
      </c>
      <c r="BN59">
        <v>69</v>
      </c>
      <c r="BO59">
        <v>59</v>
      </c>
      <c r="BP59">
        <v>80</v>
      </c>
      <c r="BQ59">
        <v>59</v>
      </c>
      <c r="BR59">
        <v>51</v>
      </c>
      <c r="BS59">
        <v>26</v>
      </c>
      <c r="BT59">
        <v>69</v>
      </c>
      <c r="BU59">
        <v>85</v>
      </c>
      <c r="BV59">
        <v>10</v>
      </c>
      <c r="BW59">
        <v>59</v>
      </c>
      <c r="BX59">
        <v>66</v>
      </c>
      <c r="BY59">
        <v>34</v>
      </c>
      <c r="BZ59">
        <v>43</v>
      </c>
      <c r="CA59">
        <v>30</v>
      </c>
      <c r="CB59">
        <v>33</v>
      </c>
      <c r="CC59">
        <v>11</v>
      </c>
      <c r="CD59">
        <v>10</v>
      </c>
      <c r="CE59">
        <v>98</v>
      </c>
      <c r="CF59">
        <v>11</v>
      </c>
      <c r="CG59">
        <v>46</v>
      </c>
      <c r="CH59">
        <v>100</v>
      </c>
      <c r="CI59">
        <v>59</v>
      </c>
      <c r="CJ59">
        <v>49</v>
      </c>
      <c r="CK59">
        <v>30</v>
      </c>
      <c r="CL59">
        <v>54</v>
      </c>
      <c r="CM59">
        <v>25</v>
      </c>
    </row>
    <row r="60" spans="11:91" ht="15" customHeight="1" x14ac:dyDescent="0.25">
      <c r="P60" s="4" t="s">
        <v>918</v>
      </c>
      <c r="Q60">
        <v>11</v>
      </c>
      <c r="R60">
        <v>44</v>
      </c>
      <c r="S60">
        <v>21</v>
      </c>
      <c r="T60">
        <v>23</v>
      </c>
      <c r="U60">
        <v>18</v>
      </c>
      <c r="V60">
        <v>20</v>
      </c>
      <c r="W60">
        <v>13</v>
      </c>
      <c r="X60">
        <v>79</v>
      </c>
      <c r="Y60">
        <v>27</v>
      </c>
      <c r="Z60">
        <v>37</v>
      </c>
      <c r="AA60">
        <v>50</v>
      </c>
      <c r="AB60">
        <f>0</f>
        <v>0</v>
      </c>
      <c r="AC60">
        <v>84</v>
      </c>
      <c r="AD60">
        <v>90</v>
      </c>
      <c r="AE60">
        <v>54</v>
      </c>
      <c r="AF60">
        <v>78</v>
      </c>
      <c r="AG60">
        <v>65</v>
      </c>
      <c r="AH60">
        <v>65</v>
      </c>
      <c r="AI60">
        <v>39</v>
      </c>
      <c r="AJ60">
        <v>15</v>
      </c>
      <c r="AK60">
        <v>52</v>
      </c>
      <c r="AL60">
        <v>88</v>
      </c>
      <c r="AM60">
        <v>54</v>
      </c>
      <c r="AN60">
        <v>53</v>
      </c>
      <c r="AO60">
        <v>76</v>
      </c>
      <c r="AP60">
        <v>28</v>
      </c>
      <c r="AQ60">
        <v>99</v>
      </c>
      <c r="AR60">
        <v>67</v>
      </c>
      <c r="AS60">
        <v>78</v>
      </c>
      <c r="AT60">
        <v>88</v>
      </c>
      <c r="AU60">
        <v>45</v>
      </c>
      <c r="AV60">
        <v>70</v>
      </c>
      <c r="AW60">
        <v>35</v>
      </c>
      <c r="AX60">
        <v>46</v>
      </c>
      <c r="AY60">
        <v>15</v>
      </c>
      <c r="AZ60">
        <v>18</v>
      </c>
      <c r="BA60">
        <v>28</v>
      </c>
      <c r="BB60">
        <v>45</v>
      </c>
      <c r="BC60">
        <v>59</v>
      </c>
      <c r="BD60">
        <v>94</v>
      </c>
      <c r="BE60">
        <v>86</v>
      </c>
      <c r="BF60">
        <v>17</v>
      </c>
      <c r="BG60">
        <v>19</v>
      </c>
      <c r="BH60">
        <v>13</v>
      </c>
      <c r="BI60">
        <v>90</v>
      </c>
      <c r="BJ60">
        <v>47</v>
      </c>
      <c r="BK60">
        <v>40</v>
      </c>
      <c r="BL60">
        <v>20</v>
      </c>
      <c r="BM60">
        <v>23</v>
      </c>
      <c r="BN60">
        <v>85</v>
      </c>
      <c r="BO60">
        <v>83</v>
      </c>
      <c r="BP60">
        <v>28</v>
      </c>
      <c r="BQ60">
        <v>98</v>
      </c>
      <c r="BR60">
        <v>82</v>
      </c>
      <c r="BS60">
        <v>60</v>
      </c>
      <c r="BT60">
        <v>69</v>
      </c>
      <c r="BU60">
        <v>69</v>
      </c>
      <c r="BV60">
        <v>93</v>
      </c>
      <c r="BW60">
        <v>40</v>
      </c>
      <c r="BX60">
        <v>66</v>
      </c>
      <c r="BY60">
        <v>46</v>
      </c>
      <c r="BZ60">
        <v>88</v>
      </c>
      <c r="CA60">
        <v>14</v>
      </c>
      <c r="CB60">
        <v>85</v>
      </c>
      <c r="CC60">
        <v>34</v>
      </c>
      <c r="CD60">
        <v>91</v>
      </c>
      <c r="CE60">
        <v>67</v>
      </c>
      <c r="CF60">
        <v>37</v>
      </c>
      <c r="CG60">
        <v>96</v>
      </c>
      <c r="CH60">
        <v>30</v>
      </c>
      <c r="CI60">
        <v>63</v>
      </c>
      <c r="CJ60">
        <v>28</v>
      </c>
      <c r="CK60">
        <v>21</v>
      </c>
      <c r="CL60">
        <v>51</v>
      </c>
      <c r="CM60">
        <v>44</v>
      </c>
    </row>
    <row r="61" spans="11:91" ht="15" customHeight="1" x14ac:dyDescent="0.25">
      <c r="P61" s="4" t="s">
        <v>917</v>
      </c>
      <c r="Q61">
        <v>95</v>
      </c>
      <c r="R61">
        <v>15</v>
      </c>
      <c r="S61">
        <v>33</v>
      </c>
      <c r="T61">
        <v>54</v>
      </c>
      <c r="U61">
        <v>44</v>
      </c>
      <c r="V61">
        <v>46</v>
      </c>
      <c r="W61">
        <v>97</v>
      </c>
      <c r="X61">
        <v>26</v>
      </c>
      <c r="Y61">
        <v>38</v>
      </c>
      <c r="Z61">
        <v>72</v>
      </c>
      <c r="AA61">
        <v>33</v>
      </c>
      <c r="AB61">
        <v>34</v>
      </c>
      <c r="AC61">
        <f>0</f>
        <v>0</v>
      </c>
      <c r="AD61">
        <v>38</v>
      </c>
      <c r="AE61">
        <v>73</v>
      </c>
      <c r="AF61">
        <v>69</v>
      </c>
      <c r="AG61">
        <v>19</v>
      </c>
      <c r="AH61">
        <v>53</v>
      </c>
      <c r="AI61">
        <v>61</v>
      </c>
      <c r="AJ61">
        <v>22</v>
      </c>
      <c r="AK61">
        <v>58</v>
      </c>
      <c r="AL61">
        <v>95</v>
      </c>
      <c r="AM61">
        <v>67</v>
      </c>
      <c r="AN61">
        <v>47</v>
      </c>
      <c r="AO61">
        <v>69</v>
      </c>
      <c r="AP61">
        <v>63</v>
      </c>
      <c r="AQ61">
        <v>55</v>
      </c>
      <c r="AR61">
        <v>37</v>
      </c>
      <c r="AS61">
        <v>80</v>
      </c>
      <c r="AT61">
        <v>69</v>
      </c>
      <c r="AU61">
        <v>97</v>
      </c>
      <c r="AV61">
        <v>44</v>
      </c>
      <c r="AW61">
        <v>60</v>
      </c>
      <c r="AX61">
        <v>83</v>
      </c>
      <c r="AY61">
        <v>27</v>
      </c>
      <c r="AZ61">
        <v>100</v>
      </c>
      <c r="BA61">
        <v>49</v>
      </c>
      <c r="BB61">
        <v>45</v>
      </c>
      <c r="BC61">
        <v>39</v>
      </c>
      <c r="BD61">
        <v>13</v>
      </c>
      <c r="BE61">
        <v>11</v>
      </c>
      <c r="BF61">
        <v>23</v>
      </c>
      <c r="BG61">
        <v>41</v>
      </c>
      <c r="BH61">
        <v>12</v>
      </c>
      <c r="BI61">
        <v>23</v>
      </c>
      <c r="BJ61">
        <v>57</v>
      </c>
      <c r="BK61">
        <v>71</v>
      </c>
      <c r="BL61">
        <v>70</v>
      </c>
      <c r="BM61">
        <v>78</v>
      </c>
      <c r="BN61">
        <v>69</v>
      </c>
      <c r="BO61">
        <v>93</v>
      </c>
      <c r="BP61">
        <v>58</v>
      </c>
      <c r="BQ61">
        <v>21</v>
      </c>
      <c r="BR61">
        <v>48</v>
      </c>
      <c r="BS61">
        <v>94</v>
      </c>
      <c r="BT61">
        <v>57</v>
      </c>
      <c r="BU61">
        <v>77</v>
      </c>
      <c r="BV61">
        <v>75</v>
      </c>
      <c r="BW61">
        <v>61</v>
      </c>
      <c r="BX61">
        <v>89</v>
      </c>
      <c r="BY61">
        <v>68</v>
      </c>
      <c r="BZ61">
        <v>15</v>
      </c>
      <c r="CA61">
        <v>62</v>
      </c>
      <c r="CB61">
        <v>59</v>
      </c>
      <c r="CC61">
        <v>68</v>
      </c>
      <c r="CD61">
        <v>82</v>
      </c>
      <c r="CE61">
        <v>86</v>
      </c>
      <c r="CF61">
        <v>28</v>
      </c>
      <c r="CG61">
        <v>41</v>
      </c>
      <c r="CH61">
        <v>98</v>
      </c>
      <c r="CI61">
        <v>78</v>
      </c>
      <c r="CJ61">
        <v>71</v>
      </c>
      <c r="CK61">
        <v>37</v>
      </c>
      <c r="CL61">
        <v>69</v>
      </c>
      <c r="CM61">
        <v>46</v>
      </c>
    </row>
    <row r="62" spans="11:91" ht="15" customHeight="1" x14ac:dyDescent="0.25">
      <c r="P62" s="4" t="s">
        <v>916</v>
      </c>
      <c r="Q62">
        <v>41</v>
      </c>
      <c r="R62">
        <v>60</v>
      </c>
      <c r="S62">
        <v>16</v>
      </c>
      <c r="T62">
        <v>58</v>
      </c>
      <c r="U62">
        <v>82</v>
      </c>
      <c r="V62">
        <v>19</v>
      </c>
      <c r="W62">
        <v>42</v>
      </c>
      <c r="X62">
        <v>39</v>
      </c>
      <c r="Y62">
        <v>98</v>
      </c>
      <c r="Z62">
        <v>68</v>
      </c>
      <c r="AA62">
        <v>10</v>
      </c>
      <c r="AB62">
        <v>60</v>
      </c>
      <c r="AC62">
        <v>95</v>
      </c>
      <c r="AD62">
        <f>0</f>
        <v>0</v>
      </c>
      <c r="AE62">
        <v>67</v>
      </c>
      <c r="AF62">
        <v>43</v>
      </c>
      <c r="AG62">
        <v>49</v>
      </c>
      <c r="AH62">
        <v>10</v>
      </c>
      <c r="AI62">
        <v>87</v>
      </c>
      <c r="AJ62">
        <v>55</v>
      </c>
      <c r="AK62">
        <v>13</v>
      </c>
      <c r="AL62">
        <v>32</v>
      </c>
      <c r="AM62">
        <v>10</v>
      </c>
      <c r="AN62">
        <v>43</v>
      </c>
      <c r="AO62">
        <v>73</v>
      </c>
      <c r="AP62">
        <v>90</v>
      </c>
      <c r="AQ62">
        <v>15</v>
      </c>
      <c r="AR62">
        <v>71</v>
      </c>
      <c r="AS62">
        <v>24</v>
      </c>
      <c r="AT62">
        <v>13</v>
      </c>
      <c r="AU62">
        <v>10</v>
      </c>
      <c r="AV62">
        <v>87</v>
      </c>
      <c r="AW62">
        <v>66</v>
      </c>
      <c r="AX62">
        <v>84</v>
      </c>
      <c r="AY62">
        <v>45</v>
      </c>
      <c r="AZ62">
        <v>18</v>
      </c>
      <c r="BA62">
        <v>53</v>
      </c>
      <c r="BB62">
        <v>39</v>
      </c>
      <c r="BC62">
        <v>11</v>
      </c>
      <c r="BD62">
        <v>42</v>
      </c>
      <c r="BE62">
        <v>85</v>
      </c>
      <c r="BF62">
        <v>18</v>
      </c>
      <c r="BG62">
        <v>100</v>
      </c>
      <c r="BH62">
        <v>15</v>
      </c>
      <c r="BI62">
        <v>59</v>
      </c>
      <c r="BJ62">
        <v>34</v>
      </c>
      <c r="BK62">
        <v>82</v>
      </c>
      <c r="BL62">
        <v>49</v>
      </c>
      <c r="BM62">
        <v>35</v>
      </c>
      <c r="BN62">
        <v>98</v>
      </c>
      <c r="BO62">
        <v>30</v>
      </c>
      <c r="BP62">
        <v>85</v>
      </c>
      <c r="BQ62">
        <v>52</v>
      </c>
      <c r="BR62">
        <v>93</v>
      </c>
      <c r="BS62">
        <v>22</v>
      </c>
      <c r="BT62">
        <v>75</v>
      </c>
      <c r="BU62">
        <v>74</v>
      </c>
      <c r="BV62">
        <v>63</v>
      </c>
      <c r="BW62">
        <v>98</v>
      </c>
      <c r="BX62">
        <v>11</v>
      </c>
      <c r="BY62">
        <v>64</v>
      </c>
      <c r="BZ62">
        <v>45</v>
      </c>
      <c r="CA62">
        <v>10</v>
      </c>
      <c r="CB62">
        <v>65</v>
      </c>
      <c r="CC62">
        <v>96</v>
      </c>
      <c r="CD62">
        <v>79</v>
      </c>
      <c r="CE62">
        <v>72</v>
      </c>
      <c r="CF62">
        <v>40</v>
      </c>
      <c r="CG62">
        <v>95</v>
      </c>
      <c r="CH62">
        <v>45</v>
      </c>
      <c r="CI62">
        <v>88</v>
      </c>
      <c r="CJ62">
        <v>91</v>
      </c>
      <c r="CK62">
        <v>87</v>
      </c>
      <c r="CL62">
        <v>100</v>
      </c>
      <c r="CM62">
        <v>60</v>
      </c>
    </row>
    <row r="63" spans="11:91" ht="15" customHeight="1" x14ac:dyDescent="0.25">
      <c r="P63" s="4" t="s">
        <v>915</v>
      </c>
      <c r="Q63">
        <v>81</v>
      </c>
      <c r="R63">
        <v>17</v>
      </c>
      <c r="S63">
        <v>46</v>
      </c>
      <c r="T63">
        <v>96</v>
      </c>
      <c r="U63">
        <v>87</v>
      </c>
      <c r="V63">
        <v>48</v>
      </c>
      <c r="W63">
        <v>27</v>
      </c>
      <c r="X63">
        <v>100</v>
      </c>
      <c r="Y63">
        <v>65</v>
      </c>
      <c r="Z63">
        <v>64</v>
      </c>
      <c r="AA63">
        <v>19</v>
      </c>
      <c r="AB63">
        <v>70</v>
      </c>
      <c r="AC63">
        <v>55</v>
      </c>
      <c r="AD63">
        <v>63</v>
      </c>
      <c r="AE63">
        <f>0</f>
        <v>0</v>
      </c>
      <c r="AF63">
        <v>36</v>
      </c>
      <c r="AG63">
        <v>48</v>
      </c>
      <c r="AH63">
        <v>15</v>
      </c>
      <c r="AI63">
        <v>24</v>
      </c>
      <c r="AJ63">
        <v>35</v>
      </c>
      <c r="AK63">
        <v>57</v>
      </c>
      <c r="AL63">
        <v>42</v>
      </c>
      <c r="AM63">
        <v>49</v>
      </c>
      <c r="AN63">
        <v>89</v>
      </c>
      <c r="AO63">
        <v>88</v>
      </c>
      <c r="AP63">
        <v>20</v>
      </c>
      <c r="AQ63">
        <v>77</v>
      </c>
      <c r="AR63">
        <v>63</v>
      </c>
      <c r="AS63">
        <v>63</v>
      </c>
      <c r="AT63">
        <v>26</v>
      </c>
      <c r="AU63">
        <v>41</v>
      </c>
      <c r="AV63">
        <v>60</v>
      </c>
      <c r="AW63">
        <v>71</v>
      </c>
      <c r="AX63">
        <v>22</v>
      </c>
      <c r="AY63">
        <v>21</v>
      </c>
      <c r="AZ63">
        <v>19</v>
      </c>
      <c r="BA63">
        <v>94</v>
      </c>
      <c r="BB63">
        <v>16</v>
      </c>
      <c r="BC63">
        <v>31</v>
      </c>
      <c r="BD63">
        <v>46</v>
      </c>
      <c r="BE63">
        <v>78</v>
      </c>
      <c r="BF63">
        <v>85</v>
      </c>
      <c r="BG63">
        <v>22</v>
      </c>
      <c r="BH63">
        <v>85</v>
      </c>
      <c r="BI63">
        <v>69</v>
      </c>
      <c r="BJ63">
        <v>61</v>
      </c>
      <c r="BK63">
        <v>35</v>
      </c>
      <c r="BL63">
        <v>25</v>
      </c>
      <c r="BM63">
        <v>68</v>
      </c>
      <c r="BN63">
        <v>26</v>
      </c>
      <c r="BO63">
        <v>83</v>
      </c>
      <c r="BP63">
        <v>21</v>
      </c>
      <c r="BQ63">
        <v>69</v>
      </c>
      <c r="BR63">
        <v>57</v>
      </c>
      <c r="BS63">
        <v>32</v>
      </c>
      <c r="BT63">
        <v>11</v>
      </c>
      <c r="BU63">
        <v>47</v>
      </c>
      <c r="BV63">
        <v>54</v>
      </c>
      <c r="BW63">
        <v>50</v>
      </c>
      <c r="BX63">
        <v>81</v>
      </c>
      <c r="BY63">
        <v>75</v>
      </c>
      <c r="BZ63">
        <v>62</v>
      </c>
      <c r="CA63">
        <v>43</v>
      </c>
      <c r="CB63">
        <v>91</v>
      </c>
      <c r="CC63">
        <v>54</v>
      </c>
      <c r="CD63">
        <v>73</v>
      </c>
      <c r="CE63">
        <v>75</v>
      </c>
      <c r="CF63">
        <v>99</v>
      </c>
      <c r="CG63">
        <v>57</v>
      </c>
      <c r="CH63">
        <v>34</v>
      </c>
      <c r="CI63">
        <v>22</v>
      </c>
      <c r="CJ63">
        <v>71</v>
      </c>
      <c r="CK63">
        <v>46</v>
      </c>
      <c r="CL63">
        <v>10</v>
      </c>
      <c r="CM63">
        <v>58</v>
      </c>
    </row>
    <row r="64" spans="11:91" ht="15" customHeight="1" x14ac:dyDescent="0.25">
      <c r="P64" s="4" t="s">
        <v>914</v>
      </c>
      <c r="Q64">
        <v>72</v>
      </c>
      <c r="R64">
        <v>98</v>
      </c>
      <c r="S64">
        <v>97</v>
      </c>
      <c r="T64">
        <v>92</v>
      </c>
      <c r="U64">
        <v>33</v>
      </c>
      <c r="V64">
        <v>35</v>
      </c>
      <c r="W64">
        <v>22</v>
      </c>
      <c r="X64">
        <v>93</v>
      </c>
      <c r="Y64">
        <v>35</v>
      </c>
      <c r="Z64">
        <v>17</v>
      </c>
      <c r="AA64">
        <v>13</v>
      </c>
      <c r="AB64">
        <v>53</v>
      </c>
      <c r="AC64">
        <v>70</v>
      </c>
      <c r="AD64">
        <v>15</v>
      </c>
      <c r="AE64">
        <v>89</v>
      </c>
      <c r="AF64">
        <f>0</f>
        <v>0</v>
      </c>
      <c r="AG64">
        <v>51</v>
      </c>
      <c r="AH64">
        <v>44</v>
      </c>
      <c r="AI64">
        <v>78</v>
      </c>
      <c r="AJ64">
        <v>59</v>
      </c>
      <c r="AK64">
        <v>27</v>
      </c>
      <c r="AL64">
        <v>74</v>
      </c>
      <c r="AM64">
        <v>30</v>
      </c>
      <c r="AN64">
        <v>90</v>
      </c>
      <c r="AO64">
        <v>71</v>
      </c>
      <c r="AP64">
        <v>39</v>
      </c>
      <c r="AQ64">
        <v>70</v>
      </c>
      <c r="AR64">
        <v>45</v>
      </c>
      <c r="AS64">
        <v>85</v>
      </c>
      <c r="AT64">
        <v>62</v>
      </c>
      <c r="AU64">
        <v>61</v>
      </c>
      <c r="AV64">
        <v>95</v>
      </c>
      <c r="AW64">
        <v>28</v>
      </c>
      <c r="AX64">
        <v>92</v>
      </c>
      <c r="AY64">
        <v>78</v>
      </c>
      <c r="AZ64">
        <v>29</v>
      </c>
      <c r="BA64">
        <v>21</v>
      </c>
      <c r="BB64">
        <v>47</v>
      </c>
      <c r="BC64">
        <v>75</v>
      </c>
      <c r="BD64">
        <v>84</v>
      </c>
      <c r="BE64">
        <v>65</v>
      </c>
      <c r="BF64">
        <v>76</v>
      </c>
      <c r="BG64">
        <v>76</v>
      </c>
      <c r="BH64">
        <v>47</v>
      </c>
      <c r="BI64">
        <v>73</v>
      </c>
      <c r="BJ64">
        <v>18</v>
      </c>
      <c r="BK64">
        <v>88</v>
      </c>
      <c r="BL64">
        <v>57</v>
      </c>
      <c r="BM64">
        <v>46</v>
      </c>
      <c r="BN64">
        <v>92</v>
      </c>
      <c r="BO64">
        <v>67</v>
      </c>
      <c r="BP64">
        <v>60</v>
      </c>
      <c r="BQ64">
        <v>46</v>
      </c>
      <c r="BR64">
        <v>38</v>
      </c>
      <c r="BS64">
        <v>14</v>
      </c>
      <c r="BT64">
        <v>79</v>
      </c>
      <c r="BU64">
        <v>81</v>
      </c>
      <c r="BV64">
        <v>41</v>
      </c>
      <c r="BW64">
        <v>16</v>
      </c>
      <c r="BX64">
        <v>88</v>
      </c>
      <c r="BY64">
        <v>94</v>
      </c>
      <c r="BZ64">
        <v>56</v>
      </c>
      <c r="CA64">
        <v>13</v>
      </c>
      <c r="CB64">
        <v>35</v>
      </c>
      <c r="CC64">
        <v>87</v>
      </c>
      <c r="CD64">
        <v>43</v>
      </c>
      <c r="CE64">
        <v>54</v>
      </c>
      <c r="CF64">
        <v>85</v>
      </c>
      <c r="CG64">
        <v>78</v>
      </c>
      <c r="CH64">
        <v>96</v>
      </c>
      <c r="CI64">
        <v>39</v>
      </c>
      <c r="CJ64">
        <v>11</v>
      </c>
      <c r="CK64">
        <v>52</v>
      </c>
      <c r="CL64">
        <v>100</v>
      </c>
      <c r="CM64">
        <v>19</v>
      </c>
    </row>
    <row r="65" spans="11:91" ht="15" customHeight="1" x14ac:dyDescent="0.25">
      <c r="P65" s="4" t="s">
        <v>913</v>
      </c>
      <c r="Q65">
        <v>20</v>
      </c>
      <c r="R65">
        <v>85</v>
      </c>
      <c r="S65">
        <v>28</v>
      </c>
      <c r="T65">
        <v>97</v>
      </c>
      <c r="U65">
        <v>91</v>
      </c>
      <c r="V65">
        <v>94</v>
      </c>
      <c r="W65">
        <v>100</v>
      </c>
      <c r="X65">
        <v>60</v>
      </c>
      <c r="Y65">
        <v>74</v>
      </c>
      <c r="Z65">
        <v>27</v>
      </c>
      <c r="AA65">
        <v>59</v>
      </c>
      <c r="AB65">
        <v>44</v>
      </c>
      <c r="AC65">
        <v>27</v>
      </c>
      <c r="AD65">
        <v>14</v>
      </c>
      <c r="AE65">
        <v>74</v>
      </c>
      <c r="AF65">
        <v>99</v>
      </c>
      <c r="AG65">
        <f>0</f>
        <v>0</v>
      </c>
      <c r="AH65">
        <v>100</v>
      </c>
      <c r="AI65">
        <v>81</v>
      </c>
      <c r="AJ65">
        <v>25</v>
      </c>
      <c r="AK65">
        <v>89</v>
      </c>
      <c r="AL65">
        <v>59</v>
      </c>
      <c r="AM65">
        <v>38</v>
      </c>
      <c r="AN65">
        <v>34</v>
      </c>
      <c r="AO65">
        <v>65</v>
      </c>
      <c r="AP65">
        <v>20</v>
      </c>
      <c r="AQ65">
        <v>67</v>
      </c>
      <c r="AR65">
        <v>64</v>
      </c>
      <c r="AS65">
        <v>80</v>
      </c>
      <c r="AT65">
        <v>93</v>
      </c>
      <c r="AU65">
        <v>72</v>
      </c>
      <c r="AV65">
        <v>60</v>
      </c>
      <c r="AW65">
        <v>89</v>
      </c>
      <c r="AX65">
        <v>64</v>
      </c>
      <c r="AY65">
        <v>37</v>
      </c>
      <c r="AZ65">
        <v>88</v>
      </c>
      <c r="BA65">
        <v>58</v>
      </c>
      <c r="BB65">
        <v>94</v>
      </c>
      <c r="BC65">
        <v>37</v>
      </c>
      <c r="BD65">
        <v>42</v>
      </c>
      <c r="BE65">
        <v>81</v>
      </c>
      <c r="BF65">
        <v>41</v>
      </c>
      <c r="BG65">
        <v>64</v>
      </c>
      <c r="BH65">
        <v>54</v>
      </c>
      <c r="BI65">
        <v>63</v>
      </c>
      <c r="BJ65">
        <v>53</v>
      </c>
      <c r="BK65">
        <v>52</v>
      </c>
      <c r="BL65">
        <v>42</v>
      </c>
      <c r="BM65">
        <v>52</v>
      </c>
      <c r="BN65">
        <v>58</v>
      </c>
      <c r="BO65">
        <v>67</v>
      </c>
      <c r="BP65">
        <v>38</v>
      </c>
      <c r="BQ65">
        <v>74</v>
      </c>
      <c r="BR65">
        <v>10</v>
      </c>
      <c r="BS65">
        <v>23</v>
      </c>
      <c r="BT65">
        <v>23</v>
      </c>
      <c r="BU65">
        <v>39</v>
      </c>
      <c r="BV65">
        <v>28</v>
      </c>
      <c r="BW65">
        <v>65</v>
      </c>
      <c r="BX65">
        <v>55</v>
      </c>
      <c r="BY65">
        <v>94</v>
      </c>
      <c r="BZ65">
        <v>74</v>
      </c>
      <c r="CA65">
        <v>27</v>
      </c>
      <c r="CB65">
        <v>79</v>
      </c>
      <c r="CC65">
        <v>41</v>
      </c>
      <c r="CD65">
        <v>94</v>
      </c>
      <c r="CE65">
        <v>32</v>
      </c>
      <c r="CF65">
        <v>88</v>
      </c>
      <c r="CG65">
        <v>86</v>
      </c>
      <c r="CH65">
        <v>53</v>
      </c>
      <c r="CI65">
        <v>92</v>
      </c>
      <c r="CJ65">
        <v>73</v>
      </c>
      <c r="CK65">
        <v>44</v>
      </c>
      <c r="CL65">
        <v>86</v>
      </c>
      <c r="CM65">
        <v>71</v>
      </c>
    </row>
    <row r="66" spans="11:91" ht="15" customHeight="1" x14ac:dyDescent="0.25">
      <c r="P66" s="4" t="s">
        <v>912</v>
      </c>
      <c r="Q66">
        <v>91</v>
      </c>
      <c r="R66">
        <v>65</v>
      </c>
      <c r="S66">
        <v>30</v>
      </c>
      <c r="T66">
        <v>28</v>
      </c>
      <c r="U66">
        <v>65</v>
      </c>
      <c r="V66">
        <v>74</v>
      </c>
      <c r="W66">
        <v>29</v>
      </c>
      <c r="X66">
        <v>97</v>
      </c>
      <c r="Y66">
        <v>53</v>
      </c>
      <c r="Z66">
        <v>11</v>
      </c>
      <c r="AA66">
        <v>32</v>
      </c>
      <c r="AB66">
        <v>87</v>
      </c>
      <c r="AC66">
        <v>71</v>
      </c>
      <c r="AD66">
        <v>91</v>
      </c>
      <c r="AE66">
        <v>18</v>
      </c>
      <c r="AF66">
        <v>30</v>
      </c>
      <c r="AG66">
        <v>11</v>
      </c>
      <c r="AH66">
        <f>0</f>
        <v>0</v>
      </c>
      <c r="AI66">
        <v>37</v>
      </c>
      <c r="AJ66">
        <v>34</v>
      </c>
      <c r="AK66">
        <v>26</v>
      </c>
      <c r="AL66">
        <v>78</v>
      </c>
      <c r="AM66">
        <v>39</v>
      </c>
      <c r="AN66">
        <v>91</v>
      </c>
      <c r="AO66">
        <v>47</v>
      </c>
      <c r="AP66">
        <v>88</v>
      </c>
      <c r="AQ66">
        <v>95</v>
      </c>
      <c r="AR66">
        <v>85</v>
      </c>
      <c r="AS66">
        <v>24</v>
      </c>
      <c r="AT66">
        <v>28</v>
      </c>
      <c r="AU66">
        <v>86</v>
      </c>
      <c r="AV66">
        <v>74</v>
      </c>
      <c r="AW66">
        <v>38</v>
      </c>
      <c r="AX66">
        <v>99</v>
      </c>
      <c r="AY66">
        <v>81</v>
      </c>
      <c r="AZ66">
        <v>36</v>
      </c>
      <c r="BA66">
        <v>22</v>
      </c>
      <c r="BB66">
        <v>56</v>
      </c>
      <c r="BC66">
        <v>57</v>
      </c>
      <c r="BD66">
        <v>14</v>
      </c>
      <c r="BE66">
        <v>91</v>
      </c>
      <c r="BF66">
        <v>32</v>
      </c>
      <c r="BG66">
        <v>70</v>
      </c>
      <c r="BH66">
        <v>70</v>
      </c>
      <c r="BI66">
        <v>25</v>
      </c>
      <c r="BJ66">
        <v>23</v>
      </c>
      <c r="BK66">
        <v>27</v>
      </c>
      <c r="BL66">
        <v>23</v>
      </c>
      <c r="BM66">
        <v>70</v>
      </c>
      <c r="BN66">
        <v>18</v>
      </c>
      <c r="BO66">
        <v>65</v>
      </c>
      <c r="BP66">
        <v>89</v>
      </c>
      <c r="BQ66">
        <v>76</v>
      </c>
      <c r="BR66">
        <v>47</v>
      </c>
      <c r="BS66">
        <v>45</v>
      </c>
      <c r="BT66">
        <v>57</v>
      </c>
      <c r="BU66">
        <v>95</v>
      </c>
      <c r="BV66">
        <v>16</v>
      </c>
      <c r="BW66">
        <v>62</v>
      </c>
      <c r="BX66">
        <v>47</v>
      </c>
      <c r="BY66">
        <v>98</v>
      </c>
      <c r="BZ66">
        <v>26</v>
      </c>
      <c r="CA66">
        <v>79</v>
      </c>
      <c r="CB66">
        <v>42</v>
      </c>
      <c r="CC66">
        <v>19</v>
      </c>
      <c r="CD66">
        <v>95</v>
      </c>
      <c r="CE66">
        <v>21</v>
      </c>
      <c r="CF66">
        <v>74</v>
      </c>
      <c r="CG66">
        <v>14</v>
      </c>
      <c r="CH66">
        <v>83</v>
      </c>
      <c r="CI66">
        <v>21</v>
      </c>
      <c r="CJ66">
        <v>77</v>
      </c>
      <c r="CK66">
        <v>75</v>
      </c>
      <c r="CL66">
        <v>93</v>
      </c>
      <c r="CM66">
        <v>69</v>
      </c>
    </row>
    <row r="67" spans="11:91" ht="15" customHeight="1" x14ac:dyDescent="0.25">
      <c r="K67" t="s">
        <v>417</v>
      </c>
      <c r="L67" t="s">
        <v>412</v>
      </c>
      <c r="M67" s="6" t="s">
        <v>911</v>
      </c>
      <c r="P67" s="4" t="s">
        <v>910</v>
      </c>
      <c r="Q67">
        <v>24</v>
      </c>
      <c r="R67">
        <v>82</v>
      </c>
      <c r="S67">
        <v>21</v>
      </c>
      <c r="T67">
        <v>43</v>
      </c>
      <c r="U67">
        <v>100</v>
      </c>
      <c r="V67">
        <v>82</v>
      </c>
      <c r="W67">
        <v>38</v>
      </c>
      <c r="X67">
        <v>42</v>
      </c>
      <c r="Y67">
        <v>22</v>
      </c>
      <c r="Z67">
        <v>31</v>
      </c>
      <c r="AA67">
        <v>51</v>
      </c>
      <c r="AB67">
        <v>94</v>
      </c>
      <c r="AC67">
        <v>47</v>
      </c>
      <c r="AD67">
        <v>75</v>
      </c>
      <c r="AE67">
        <v>93</v>
      </c>
      <c r="AF67">
        <v>78</v>
      </c>
      <c r="AG67">
        <v>95</v>
      </c>
      <c r="AH67">
        <v>39</v>
      </c>
      <c r="AI67">
        <f>0</f>
        <v>0</v>
      </c>
      <c r="AJ67">
        <v>19</v>
      </c>
      <c r="AK67">
        <v>37</v>
      </c>
      <c r="AL67">
        <v>30</v>
      </c>
      <c r="AM67">
        <v>69</v>
      </c>
      <c r="AN67">
        <v>41</v>
      </c>
      <c r="AO67">
        <v>35</v>
      </c>
      <c r="AP67">
        <v>94</v>
      </c>
      <c r="AQ67">
        <v>96</v>
      </c>
      <c r="AR67">
        <v>30</v>
      </c>
      <c r="AS67">
        <v>42</v>
      </c>
      <c r="AT67">
        <v>90</v>
      </c>
      <c r="AU67">
        <v>59</v>
      </c>
      <c r="AV67">
        <v>81</v>
      </c>
      <c r="AW67">
        <v>82</v>
      </c>
      <c r="AX67">
        <v>31</v>
      </c>
      <c r="AY67">
        <v>99</v>
      </c>
      <c r="AZ67">
        <v>79</v>
      </c>
      <c r="BA67">
        <v>10</v>
      </c>
      <c r="BB67">
        <v>38</v>
      </c>
      <c r="BC67">
        <v>82</v>
      </c>
      <c r="BD67">
        <v>72</v>
      </c>
      <c r="BE67">
        <v>33</v>
      </c>
      <c r="BF67">
        <v>68</v>
      </c>
      <c r="BG67">
        <v>64</v>
      </c>
      <c r="BH67">
        <v>43</v>
      </c>
      <c r="BI67">
        <v>31</v>
      </c>
      <c r="BJ67">
        <v>36</v>
      </c>
      <c r="BK67">
        <v>45</v>
      </c>
      <c r="BL67">
        <v>84</v>
      </c>
      <c r="BM67">
        <v>23</v>
      </c>
      <c r="BN67">
        <v>83</v>
      </c>
      <c r="BO67">
        <v>93</v>
      </c>
      <c r="BP67">
        <v>87</v>
      </c>
      <c r="BQ67">
        <v>64</v>
      </c>
      <c r="BR67">
        <v>58</v>
      </c>
      <c r="BS67">
        <v>54</v>
      </c>
      <c r="BT67">
        <v>39</v>
      </c>
      <c r="BU67">
        <v>97</v>
      </c>
      <c r="BV67">
        <v>15</v>
      </c>
      <c r="BW67">
        <v>43</v>
      </c>
      <c r="BX67">
        <v>83</v>
      </c>
      <c r="BY67">
        <v>66</v>
      </c>
      <c r="BZ67">
        <v>34</v>
      </c>
      <c r="CA67">
        <v>59</v>
      </c>
      <c r="CB67">
        <v>42</v>
      </c>
      <c r="CC67">
        <v>27</v>
      </c>
      <c r="CD67">
        <v>14</v>
      </c>
      <c r="CE67">
        <v>43</v>
      </c>
      <c r="CF67">
        <v>78</v>
      </c>
      <c r="CG67">
        <v>39</v>
      </c>
      <c r="CH67">
        <v>79</v>
      </c>
      <c r="CI67">
        <v>74</v>
      </c>
      <c r="CJ67">
        <v>97</v>
      </c>
      <c r="CK67">
        <v>17</v>
      </c>
      <c r="CL67">
        <v>50</v>
      </c>
      <c r="CM67">
        <v>86</v>
      </c>
    </row>
    <row r="68" spans="11:91" ht="15" customHeight="1" x14ac:dyDescent="0.25">
      <c r="K68">
        <v>12</v>
      </c>
      <c r="L68">
        <v>29</v>
      </c>
      <c r="M68" s="104">
        <f>INDEX(Q49:CM123,K68,L68)</f>
        <v>78</v>
      </c>
      <c r="P68" s="4" t="s">
        <v>909</v>
      </c>
      <c r="Q68">
        <v>12</v>
      </c>
      <c r="R68">
        <v>68</v>
      </c>
      <c r="S68">
        <v>16</v>
      </c>
      <c r="T68">
        <v>77</v>
      </c>
      <c r="U68">
        <v>31</v>
      </c>
      <c r="V68">
        <v>57</v>
      </c>
      <c r="W68">
        <v>54</v>
      </c>
      <c r="X68">
        <v>93</v>
      </c>
      <c r="Y68">
        <v>35</v>
      </c>
      <c r="Z68">
        <v>34</v>
      </c>
      <c r="AA68">
        <v>96</v>
      </c>
      <c r="AB68">
        <v>77</v>
      </c>
      <c r="AC68">
        <v>84</v>
      </c>
      <c r="AD68">
        <v>38</v>
      </c>
      <c r="AE68">
        <v>21</v>
      </c>
      <c r="AF68">
        <v>30</v>
      </c>
      <c r="AG68">
        <v>49</v>
      </c>
      <c r="AH68">
        <v>59</v>
      </c>
      <c r="AI68">
        <v>78</v>
      </c>
      <c r="AJ68">
        <f>0</f>
        <v>0</v>
      </c>
      <c r="AK68">
        <v>65</v>
      </c>
      <c r="AL68">
        <v>16</v>
      </c>
      <c r="AM68">
        <v>82</v>
      </c>
      <c r="AN68">
        <v>59</v>
      </c>
      <c r="AO68">
        <v>44</v>
      </c>
      <c r="AP68">
        <v>75</v>
      </c>
      <c r="AQ68">
        <v>29</v>
      </c>
      <c r="AR68">
        <v>17</v>
      </c>
      <c r="AS68">
        <v>53</v>
      </c>
      <c r="AT68">
        <v>53</v>
      </c>
      <c r="AU68">
        <v>64</v>
      </c>
      <c r="AV68">
        <v>32</v>
      </c>
      <c r="AW68">
        <v>54</v>
      </c>
      <c r="AX68">
        <v>71</v>
      </c>
      <c r="AY68">
        <v>37</v>
      </c>
      <c r="AZ68">
        <v>90</v>
      </c>
      <c r="BA68">
        <v>65</v>
      </c>
      <c r="BB68">
        <v>82</v>
      </c>
      <c r="BC68">
        <v>15</v>
      </c>
      <c r="BD68">
        <v>27</v>
      </c>
      <c r="BE68">
        <v>100</v>
      </c>
      <c r="BF68">
        <v>15</v>
      </c>
      <c r="BG68">
        <v>89</v>
      </c>
      <c r="BH68">
        <v>97</v>
      </c>
      <c r="BI68">
        <v>17</v>
      </c>
      <c r="BJ68">
        <v>77</v>
      </c>
      <c r="BK68">
        <v>15</v>
      </c>
      <c r="BL68">
        <v>18</v>
      </c>
      <c r="BM68">
        <v>91</v>
      </c>
      <c r="BN68">
        <v>42</v>
      </c>
      <c r="BO68">
        <v>74</v>
      </c>
      <c r="BP68">
        <v>74</v>
      </c>
      <c r="BQ68">
        <v>53</v>
      </c>
      <c r="BR68">
        <v>68</v>
      </c>
      <c r="BS68">
        <v>85</v>
      </c>
      <c r="BT68">
        <v>37</v>
      </c>
      <c r="BU68">
        <v>40</v>
      </c>
      <c r="BV68">
        <v>45</v>
      </c>
      <c r="BW68">
        <v>85</v>
      </c>
      <c r="BX68">
        <v>56</v>
      </c>
      <c r="BY68">
        <v>98</v>
      </c>
      <c r="BZ68">
        <v>42</v>
      </c>
      <c r="CA68">
        <v>54</v>
      </c>
      <c r="CB68">
        <v>78</v>
      </c>
      <c r="CC68">
        <v>95</v>
      </c>
      <c r="CD68">
        <v>33</v>
      </c>
      <c r="CE68">
        <v>20</v>
      </c>
      <c r="CF68">
        <v>92</v>
      </c>
      <c r="CG68">
        <v>78</v>
      </c>
      <c r="CH68">
        <v>89</v>
      </c>
      <c r="CI68">
        <v>60</v>
      </c>
      <c r="CJ68">
        <v>48</v>
      </c>
      <c r="CK68">
        <v>89</v>
      </c>
      <c r="CL68">
        <v>69</v>
      </c>
      <c r="CM68">
        <v>91</v>
      </c>
    </row>
    <row r="69" spans="11:91" ht="15" customHeight="1" x14ac:dyDescent="0.25">
      <c r="P69" s="4" t="s">
        <v>908</v>
      </c>
      <c r="Q69">
        <v>86</v>
      </c>
      <c r="R69">
        <v>58</v>
      </c>
      <c r="S69">
        <v>13</v>
      </c>
      <c r="T69">
        <v>40</v>
      </c>
      <c r="U69">
        <v>92</v>
      </c>
      <c r="V69">
        <v>36</v>
      </c>
      <c r="W69">
        <v>19</v>
      </c>
      <c r="X69">
        <v>64</v>
      </c>
      <c r="Y69">
        <v>68</v>
      </c>
      <c r="Z69">
        <v>65</v>
      </c>
      <c r="AA69">
        <v>16</v>
      </c>
      <c r="AB69">
        <v>30</v>
      </c>
      <c r="AC69">
        <v>43</v>
      </c>
      <c r="AD69">
        <v>84</v>
      </c>
      <c r="AE69">
        <v>77</v>
      </c>
      <c r="AF69">
        <v>23</v>
      </c>
      <c r="AG69">
        <v>91</v>
      </c>
      <c r="AH69">
        <v>25</v>
      </c>
      <c r="AI69">
        <v>42</v>
      </c>
      <c r="AJ69">
        <v>65</v>
      </c>
      <c r="AK69">
        <f>0</f>
        <v>0</v>
      </c>
      <c r="AL69">
        <v>14</v>
      </c>
      <c r="AM69">
        <v>37</v>
      </c>
      <c r="AN69">
        <v>25</v>
      </c>
      <c r="AO69">
        <v>37</v>
      </c>
      <c r="AP69">
        <v>97</v>
      </c>
      <c r="AQ69">
        <v>87</v>
      </c>
      <c r="AR69">
        <v>65</v>
      </c>
      <c r="AS69">
        <v>17</v>
      </c>
      <c r="AT69">
        <v>24</v>
      </c>
      <c r="AU69">
        <v>63</v>
      </c>
      <c r="AV69">
        <v>88</v>
      </c>
      <c r="AW69">
        <v>22</v>
      </c>
      <c r="AX69">
        <v>25</v>
      </c>
      <c r="AY69">
        <v>22</v>
      </c>
      <c r="AZ69">
        <v>12</v>
      </c>
      <c r="BA69">
        <v>65</v>
      </c>
      <c r="BB69">
        <v>34</v>
      </c>
      <c r="BC69">
        <v>59</v>
      </c>
      <c r="BD69">
        <v>16</v>
      </c>
      <c r="BE69">
        <v>66</v>
      </c>
      <c r="BF69">
        <v>82</v>
      </c>
      <c r="BG69">
        <v>38</v>
      </c>
      <c r="BH69">
        <v>46</v>
      </c>
      <c r="BI69">
        <v>43</v>
      </c>
      <c r="BJ69">
        <v>13</v>
      </c>
      <c r="BK69">
        <v>61</v>
      </c>
      <c r="BL69">
        <v>29</v>
      </c>
      <c r="BM69">
        <v>67</v>
      </c>
      <c r="BN69">
        <v>20</v>
      </c>
      <c r="BO69">
        <v>17</v>
      </c>
      <c r="BP69">
        <v>20</v>
      </c>
      <c r="BQ69">
        <v>38</v>
      </c>
      <c r="BR69">
        <v>38</v>
      </c>
      <c r="BS69">
        <v>42</v>
      </c>
      <c r="BT69">
        <v>64</v>
      </c>
      <c r="BU69">
        <v>11</v>
      </c>
      <c r="BV69">
        <v>21</v>
      </c>
      <c r="BW69">
        <v>50</v>
      </c>
      <c r="BX69">
        <v>28</v>
      </c>
      <c r="BY69">
        <v>65</v>
      </c>
      <c r="BZ69">
        <v>88</v>
      </c>
      <c r="CA69">
        <v>50</v>
      </c>
      <c r="CB69">
        <v>25</v>
      </c>
      <c r="CC69">
        <v>32</v>
      </c>
      <c r="CD69">
        <v>55</v>
      </c>
      <c r="CE69">
        <v>53</v>
      </c>
      <c r="CF69">
        <v>50</v>
      </c>
      <c r="CG69">
        <v>23</v>
      </c>
      <c r="CH69">
        <v>12</v>
      </c>
      <c r="CI69">
        <v>24</v>
      </c>
      <c r="CJ69">
        <v>65</v>
      </c>
      <c r="CK69">
        <v>47</v>
      </c>
      <c r="CL69">
        <v>26</v>
      </c>
      <c r="CM69">
        <v>51</v>
      </c>
    </row>
    <row r="70" spans="11:91" ht="15" customHeight="1" x14ac:dyDescent="0.25">
      <c r="K70" s="32" t="s">
        <v>907</v>
      </c>
      <c r="P70" s="4" t="s">
        <v>906</v>
      </c>
      <c r="Q70">
        <v>39</v>
      </c>
      <c r="R70">
        <v>78</v>
      </c>
      <c r="S70">
        <v>60</v>
      </c>
      <c r="T70">
        <v>39</v>
      </c>
      <c r="U70">
        <v>99</v>
      </c>
      <c r="V70">
        <v>39</v>
      </c>
      <c r="W70">
        <v>34</v>
      </c>
      <c r="X70">
        <v>18</v>
      </c>
      <c r="Y70">
        <v>23</v>
      </c>
      <c r="Z70">
        <v>60</v>
      </c>
      <c r="AA70">
        <v>23</v>
      </c>
      <c r="AB70">
        <v>64</v>
      </c>
      <c r="AC70">
        <v>77</v>
      </c>
      <c r="AD70">
        <v>31</v>
      </c>
      <c r="AE70">
        <v>19</v>
      </c>
      <c r="AF70">
        <v>44</v>
      </c>
      <c r="AG70">
        <v>36</v>
      </c>
      <c r="AH70">
        <v>45</v>
      </c>
      <c r="AI70">
        <v>86</v>
      </c>
      <c r="AJ70">
        <v>87</v>
      </c>
      <c r="AK70">
        <v>86</v>
      </c>
      <c r="AL70">
        <f>0</f>
        <v>0</v>
      </c>
      <c r="AM70">
        <v>49</v>
      </c>
      <c r="AN70">
        <v>63</v>
      </c>
      <c r="AO70">
        <v>10</v>
      </c>
      <c r="AP70">
        <v>80</v>
      </c>
      <c r="AQ70">
        <v>13</v>
      </c>
      <c r="AR70">
        <v>48</v>
      </c>
      <c r="AS70">
        <v>48</v>
      </c>
      <c r="AT70">
        <v>51</v>
      </c>
      <c r="AU70">
        <v>54</v>
      </c>
      <c r="AV70">
        <v>59</v>
      </c>
      <c r="AW70">
        <v>80</v>
      </c>
      <c r="AX70">
        <v>99</v>
      </c>
      <c r="AY70">
        <v>38</v>
      </c>
      <c r="AZ70">
        <v>67</v>
      </c>
      <c r="BA70">
        <v>78</v>
      </c>
      <c r="BB70">
        <v>83</v>
      </c>
      <c r="BC70">
        <v>15</v>
      </c>
      <c r="BD70">
        <v>30</v>
      </c>
      <c r="BE70">
        <v>89</v>
      </c>
      <c r="BF70">
        <v>54</v>
      </c>
      <c r="BG70">
        <v>50</v>
      </c>
      <c r="BH70">
        <v>77</v>
      </c>
      <c r="BI70">
        <v>47</v>
      </c>
      <c r="BJ70">
        <v>54</v>
      </c>
      <c r="BK70">
        <v>99</v>
      </c>
      <c r="BL70">
        <v>92</v>
      </c>
      <c r="BM70">
        <v>48</v>
      </c>
      <c r="BN70">
        <v>78</v>
      </c>
      <c r="BO70">
        <v>88</v>
      </c>
      <c r="BP70">
        <v>77</v>
      </c>
      <c r="BQ70">
        <v>70</v>
      </c>
      <c r="BR70">
        <v>27</v>
      </c>
      <c r="BS70">
        <v>25</v>
      </c>
      <c r="BT70">
        <v>56</v>
      </c>
      <c r="BU70">
        <v>100</v>
      </c>
      <c r="BV70">
        <v>44</v>
      </c>
      <c r="BW70">
        <v>68</v>
      </c>
      <c r="BX70">
        <v>12</v>
      </c>
      <c r="BY70">
        <v>48</v>
      </c>
      <c r="BZ70">
        <v>24</v>
      </c>
      <c r="CA70">
        <v>95</v>
      </c>
      <c r="CB70">
        <v>57</v>
      </c>
      <c r="CC70">
        <v>17</v>
      </c>
      <c r="CD70">
        <v>12</v>
      </c>
      <c r="CE70">
        <v>59</v>
      </c>
      <c r="CF70">
        <v>51</v>
      </c>
      <c r="CG70">
        <v>85</v>
      </c>
      <c r="CH70">
        <v>39</v>
      </c>
      <c r="CI70">
        <v>94</v>
      </c>
      <c r="CJ70">
        <v>37</v>
      </c>
      <c r="CK70">
        <v>58</v>
      </c>
      <c r="CL70">
        <v>68</v>
      </c>
      <c r="CM70">
        <v>25</v>
      </c>
    </row>
    <row r="71" spans="11:91" ht="15" customHeight="1" x14ac:dyDescent="0.25">
      <c r="P71" s="4" t="s">
        <v>905</v>
      </c>
      <c r="Q71">
        <v>99</v>
      </c>
      <c r="R71">
        <v>53</v>
      </c>
      <c r="S71">
        <v>56</v>
      </c>
      <c r="T71">
        <v>13</v>
      </c>
      <c r="U71">
        <v>93</v>
      </c>
      <c r="V71">
        <v>81</v>
      </c>
      <c r="W71">
        <v>64</v>
      </c>
      <c r="X71">
        <v>70</v>
      </c>
      <c r="Y71">
        <v>48</v>
      </c>
      <c r="Z71">
        <v>91</v>
      </c>
      <c r="AA71">
        <v>43</v>
      </c>
      <c r="AB71">
        <v>47</v>
      </c>
      <c r="AC71">
        <v>41</v>
      </c>
      <c r="AD71">
        <v>76</v>
      </c>
      <c r="AE71">
        <v>45</v>
      </c>
      <c r="AF71">
        <v>72</v>
      </c>
      <c r="AG71">
        <v>84</v>
      </c>
      <c r="AH71">
        <v>16</v>
      </c>
      <c r="AI71">
        <v>15</v>
      </c>
      <c r="AJ71">
        <v>65</v>
      </c>
      <c r="AK71">
        <v>14</v>
      </c>
      <c r="AL71">
        <v>63</v>
      </c>
      <c r="AM71">
        <f>0</f>
        <v>0</v>
      </c>
      <c r="AN71">
        <v>98</v>
      </c>
      <c r="AO71">
        <v>63</v>
      </c>
      <c r="AP71">
        <v>29</v>
      </c>
      <c r="AQ71">
        <v>27</v>
      </c>
      <c r="AR71">
        <v>89</v>
      </c>
      <c r="AS71">
        <v>54</v>
      </c>
      <c r="AT71">
        <v>83</v>
      </c>
      <c r="AU71">
        <v>58</v>
      </c>
      <c r="AV71">
        <v>22</v>
      </c>
      <c r="AW71">
        <v>68</v>
      </c>
      <c r="AX71">
        <v>12</v>
      </c>
      <c r="AY71">
        <v>15</v>
      </c>
      <c r="AZ71">
        <v>73</v>
      </c>
      <c r="BA71">
        <v>45</v>
      </c>
      <c r="BB71">
        <v>88</v>
      </c>
      <c r="BC71">
        <v>83</v>
      </c>
      <c r="BD71">
        <v>85</v>
      </c>
      <c r="BE71">
        <v>55</v>
      </c>
      <c r="BF71">
        <v>19</v>
      </c>
      <c r="BG71">
        <v>79</v>
      </c>
      <c r="BH71">
        <v>17</v>
      </c>
      <c r="BI71">
        <v>63</v>
      </c>
      <c r="BJ71">
        <v>46</v>
      </c>
      <c r="BK71">
        <v>51</v>
      </c>
      <c r="BL71">
        <v>54</v>
      </c>
      <c r="BM71">
        <v>18</v>
      </c>
      <c r="BN71">
        <v>86</v>
      </c>
      <c r="BO71">
        <v>96</v>
      </c>
      <c r="BP71">
        <v>50</v>
      </c>
      <c r="BQ71">
        <v>45</v>
      </c>
      <c r="BR71">
        <v>91</v>
      </c>
      <c r="BS71">
        <v>31</v>
      </c>
      <c r="BT71">
        <v>27</v>
      </c>
      <c r="BU71">
        <v>15</v>
      </c>
      <c r="BV71">
        <v>67</v>
      </c>
      <c r="BW71">
        <v>60</v>
      </c>
      <c r="BX71">
        <v>38</v>
      </c>
      <c r="BY71">
        <v>93</v>
      </c>
      <c r="BZ71">
        <v>79</v>
      </c>
      <c r="CA71">
        <v>98</v>
      </c>
      <c r="CB71">
        <v>94</v>
      </c>
      <c r="CC71">
        <v>78</v>
      </c>
      <c r="CD71">
        <v>35</v>
      </c>
      <c r="CE71">
        <v>51</v>
      </c>
      <c r="CF71">
        <v>32</v>
      </c>
      <c r="CG71">
        <v>76</v>
      </c>
      <c r="CH71">
        <v>84</v>
      </c>
      <c r="CI71">
        <v>91</v>
      </c>
      <c r="CJ71">
        <v>25</v>
      </c>
      <c r="CK71">
        <v>15</v>
      </c>
      <c r="CL71">
        <v>53</v>
      </c>
      <c r="CM71">
        <v>27</v>
      </c>
    </row>
    <row r="72" spans="11:91" ht="15" customHeight="1" x14ac:dyDescent="0.25">
      <c r="P72" s="4" t="s">
        <v>904</v>
      </c>
      <c r="Q72">
        <v>47</v>
      </c>
      <c r="R72">
        <v>53</v>
      </c>
      <c r="S72">
        <v>60</v>
      </c>
      <c r="T72">
        <v>29</v>
      </c>
      <c r="U72">
        <v>75</v>
      </c>
      <c r="V72">
        <v>93</v>
      </c>
      <c r="W72">
        <v>39</v>
      </c>
      <c r="X72">
        <v>28</v>
      </c>
      <c r="Y72">
        <v>15</v>
      </c>
      <c r="Z72">
        <v>93</v>
      </c>
      <c r="AA72">
        <v>19</v>
      </c>
      <c r="AB72">
        <v>64</v>
      </c>
      <c r="AC72">
        <v>98</v>
      </c>
      <c r="AD72">
        <v>97</v>
      </c>
      <c r="AE72">
        <v>64</v>
      </c>
      <c r="AF72">
        <v>90</v>
      </c>
      <c r="AG72">
        <v>70</v>
      </c>
      <c r="AH72">
        <v>56</v>
      </c>
      <c r="AI72">
        <v>62</v>
      </c>
      <c r="AJ72">
        <v>12</v>
      </c>
      <c r="AK72">
        <v>92</v>
      </c>
      <c r="AL72">
        <v>33</v>
      </c>
      <c r="AM72">
        <v>99</v>
      </c>
      <c r="AN72">
        <f>0</f>
        <v>0</v>
      </c>
      <c r="AO72">
        <v>66</v>
      </c>
      <c r="AP72">
        <v>93</v>
      </c>
      <c r="AQ72">
        <v>12</v>
      </c>
      <c r="AR72">
        <v>87</v>
      </c>
      <c r="AS72">
        <v>50</v>
      </c>
      <c r="AT72">
        <v>31</v>
      </c>
      <c r="AU72">
        <v>42</v>
      </c>
      <c r="AV72">
        <v>90</v>
      </c>
      <c r="AW72">
        <v>42</v>
      </c>
      <c r="AX72">
        <v>62</v>
      </c>
      <c r="AY72">
        <v>79</v>
      </c>
      <c r="AZ72">
        <v>49</v>
      </c>
      <c r="BA72">
        <v>89</v>
      </c>
      <c r="BB72">
        <v>97</v>
      </c>
      <c r="BC72">
        <v>58</v>
      </c>
      <c r="BD72">
        <v>87</v>
      </c>
      <c r="BE72">
        <v>19</v>
      </c>
      <c r="BF72">
        <v>40</v>
      </c>
      <c r="BG72">
        <v>82</v>
      </c>
      <c r="BH72">
        <v>64</v>
      </c>
      <c r="BI72">
        <v>92</v>
      </c>
      <c r="BJ72">
        <v>31</v>
      </c>
      <c r="BK72">
        <v>21</v>
      </c>
      <c r="BL72">
        <v>71</v>
      </c>
      <c r="BM72">
        <v>96</v>
      </c>
      <c r="BN72">
        <v>35</v>
      </c>
      <c r="BO72">
        <v>65</v>
      </c>
      <c r="BP72">
        <v>26</v>
      </c>
      <c r="BQ72">
        <v>27</v>
      </c>
      <c r="BR72">
        <v>45</v>
      </c>
      <c r="BS72">
        <v>85</v>
      </c>
      <c r="BT72">
        <v>65</v>
      </c>
      <c r="BU72">
        <v>27</v>
      </c>
      <c r="BV72">
        <v>83</v>
      </c>
      <c r="BW72">
        <v>92</v>
      </c>
      <c r="BX72">
        <v>43</v>
      </c>
      <c r="BY72">
        <v>25</v>
      </c>
      <c r="BZ72">
        <v>72</v>
      </c>
      <c r="CA72">
        <v>70</v>
      </c>
      <c r="CB72">
        <v>26</v>
      </c>
      <c r="CC72">
        <v>73</v>
      </c>
      <c r="CD72">
        <v>92</v>
      </c>
      <c r="CE72">
        <v>17</v>
      </c>
      <c r="CF72">
        <v>57</v>
      </c>
      <c r="CG72">
        <v>97</v>
      </c>
      <c r="CH72">
        <v>90</v>
      </c>
      <c r="CI72">
        <v>20</v>
      </c>
      <c r="CJ72">
        <v>59</v>
      </c>
      <c r="CK72">
        <v>49</v>
      </c>
      <c r="CL72">
        <v>25</v>
      </c>
      <c r="CM72">
        <v>88</v>
      </c>
    </row>
    <row r="73" spans="11:91" ht="15" customHeight="1" x14ac:dyDescent="0.25">
      <c r="P73" s="4" t="s">
        <v>903</v>
      </c>
      <c r="Q73">
        <v>52</v>
      </c>
      <c r="R73">
        <v>91</v>
      </c>
      <c r="S73">
        <v>96</v>
      </c>
      <c r="T73">
        <v>95</v>
      </c>
      <c r="U73">
        <v>45</v>
      </c>
      <c r="V73">
        <v>21</v>
      </c>
      <c r="W73">
        <v>24</v>
      </c>
      <c r="X73">
        <v>61</v>
      </c>
      <c r="Y73">
        <v>17</v>
      </c>
      <c r="Z73">
        <v>49</v>
      </c>
      <c r="AA73">
        <v>75</v>
      </c>
      <c r="AB73">
        <v>82</v>
      </c>
      <c r="AC73">
        <v>27</v>
      </c>
      <c r="AD73">
        <v>95</v>
      </c>
      <c r="AE73">
        <v>78</v>
      </c>
      <c r="AF73">
        <v>21</v>
      </c>
      <c r="AG73">
        <v>80</v>
      </c>
      <c r="AH73">
        <v>80</v>
      </c>
      <c r="AI73">
        <v>57</v>
      </c>
      <c r="AJ73">
        <v>38</v>
      </c>
      <c r="AK73">
        <v>55</v>
      </c>
      <c r="AL73">
        <v>72</v>
      </c>
      <c r="AM73">
        <v>56</v>
      </c>
      <c r="AN73">
        <v>21</v>
      </c>
      <c r="AO73">
        <f>0</f>
        <v>0</v>
      </c>
      <c r="AP73">
        <v>15</v>
      </c>
      <c r="AQ73">
        <v>27</v>
      </c>
      <c r="AR73">
        <v>78</v>
      </c>
      <c r="AS73">
        <v>69</v>
      </c>
      <c r="AT73">
        <v>92</v>
      </c>
      <c r="AU73">
        <v>78</v>
      </c>
      <c r="AV73">
        <v>19</v>
      </c>
      <c r="AW73">
        <v>39</v>
      </c>
      <c r="AX73">
        <v>87</v>
      </c>
      <c r="AY73">
        <v>18</v>
      </c>
      <c r="AZ73">
        <v>18</v>
      </c>
      <c r="BA73">
        <v>33</v>
      </c>
      <c r="BB73">
        <v>83</v>
      </c>
      <c r="BC73">
        <v>13</v>
      </c>
      <c r="BD73">
        <v>45</v>
      </c>
      <c r="BE73">
        <v>34</v>
      </c>
      <c r="BF73">
        <v>42</v>
      </c>
      <c r="BG73">
        <v>58</v>
      </c>
      <c r="BH73">
        <v>40</v>
      </c>
      <c r="BI73">
        <v>59</v>
      </c>
      <c r="BJ73">
        <v>64</v>
      </c>
      <c r="BK73">
        <v>48</v>
      </c>
      <c r="BL73">
        <v>53</v>
      </c>
      <c r="BM73">
        <v>33</v>
      </c>
      <c r="BN73">
        <v>94</v>
      </c>
      <c r="BO73">
        <v>99</v>
      </c>
      <c r="BP73">
        <v>65</v>
      </c>
      <c r="BQ73">
        <v>45</v>
      </c>
      <c r="BR73">
        <v>28</v>
      </c>
      <c r="BS73">
        <v>33</v>
      </c>
      <c r="BT73">
        <v>87</v>
      </c>
      <c r="BU73">
        <v>27</v>
      </c>
      <c r="BV73">
        <v>27</v>
      </c>
      <c r="BW73">
        <v>58</v>
      </c>
      <c r="BX73">
        <v>27</v>
      </c>
      <c r="BY73">
        <v>96</v>
      </c>
      <c r="BZ73">
        <v>37</v>
      </c>
      <c r="CA73">
        <v>96</v>
      </c>
      <c r="CB73">
        <v>39</v>
      </c>
      <c r="CC73">
        <v>90</v>
      </c>
      <c r="CD73">
        <v>81</v>
      </c>
      <c r="CE73">
        <v>21</v>
      </c>
      <c r="CF73">
        <v>62</v>
      </c>
      <c r="CG73">
        <v>40</v>
      </c>
      <c r="CH73">
        <v>13</v>
      </c>
      <c r="CI73">
        <v>55</v>
      </c>
      <c r="CJ73">
        <v>10</v>
      </c>
      <c r="CK73">
        <v>51</v>
      </c>
      <c r="CL73">
        <v>73</v>
      </c>
      <c r="CM73">
        <v>56</v>
      </c>
    </row>
    <row r="74" spans="11:91" ht="15" customHeight="1" x14ac:dyDescent="0.25">
      <c r="P74" s="4" t="s">
        <v>902</v>
      </c>
      <c r="Q74">
        <v>83</v>
      </c>
      <c r="R74">
        <v>29</v>
      </c>
      <c r="S74">
        <v>88</v>
      </c>
      <c r="T74">
        <v>19</v>
      </c>
      <c r="U74">
        <v>27</v>
      </c>
      <c r="V74">
        <v>98</v>
      </c>
      <c r="W74">
        <v>10</v>
      </c>
      <c r="X74">
        <v>97</v>
      </c>
      <c r="Y74">
        <v>36</v>
      </c>
      <c r="Z74">
        <v>86</v>
      </c>
      <c r="AA74">
        <v>24</v>
      </c>
      <c r="AB74">
        <v>13</v>
      </c>
      <c r="AC74">
        <v>38</v>
      </c>
      <c r="AD74">
        <v>41</v>
      </c>
      <c r="AE74">
        <v>29</v>
      </c>
      <c r="AF74">
        <v>55</v>
      </c>
      <c r="AG74">
        <v>65</v>
      </c>
      <c r="AH74">
        <v>39</v>
      </c>
      <c r="AI74">
        <v>53</v>
      </c>
      <c r="AJ74">
        <v>77</v>
      </c>
      <c r="AK74">
        <v>83</v>
      </c>
      <c r="AL74">
        <v>62</v>
      </c>
      <c r="AM74">
        <v>33</v>
      </c>
      <c r="AN74">
        <v>61</v>
      </c>
      <c r="AO74">
        <v>74</v>
      </c>
      <c r="AP74">
        <f>0</f>
        <v>0</v>
      </c>
      <c r="AQ74">
        <v>38</v>
      </c>
      <c r="AR74">
        <v>29</v>
      </c>
      <c r="AS74">
        <v>49</v>
      </c>
      <c r="AT74">
        <v>47</v>
      </c>
      <c r="AU74">
        <v>19</v>
      </c>
      <c r="AV74">
        <v>10</v>
      </c>
      <c r="AW74">
        <v>34</v>
      </c>
      <c r="AX74">
        <v>16</v>
      </c>
      <c r="AY74">
        <v>73</v>
      </c>
      <c r="AZ74">
        <v>20</v>
      </c>
      <c r="BA74">
        <v>40</v>
      </c>
      <c r="BB74">
        <v>62</v>
      </c>
      <c r="BC74">
        <v>87</v>
      </c>
      <c r="BD74">
        <v>13</v>
      </c>
      <c r="BE74">
        <v>32</v>
      </c>
      <c r="BF74">
        <v>40</v>
      </c>
      <c r="BG74">
        <v>49</v>
      </c>
      <c r="BH74">
        <v>25</v>
      </c>
      <c r="BI74">
        <v>34</v>
      </c>
      <c r="BJ74">
        <v>18</v>
      </c>
      <c r="BK74">
        <v>11</v>
      </c>
      <c r="BL74">
        <v>87</v>
      </c>
      <c r="BM74">
        <v>89</v>
      </c>
      <c r="BN74">
        <v>48</v>
      </c>
      <c r="BO74">
        <v>30</v>
      </c>
      <c r="BP74">
        <v>75</v>
      </c>
      <c r="BQ74">
        <v>89</v>
      </c>
      <c r="BR74">
        <v>47</v>
      </c>
      <c r="BS74">
        <v>70</v>
      </c>
      <c r="BT74">
        <v>34</v>
      </c>
      <c r="BU74">
        <v>16</v>
      </c>
      <c r="BV74">
        <v>33</v>
      </c>
      <c r="BW74">
        <v>65</v>
      </c>
      <c r="BX74">
        <v>24</v>
      </c>
      <c r="BY74">
        <v>96</v>
      </c>
      <c r="BZ74">
        <v>45</v>
      </c>
      <c r="CA74">
        <v>76</v>
      </c>
      <c r="CB74">
        <v>78</v>
      </c>
      <c r="CC74">
        <v>66</v>
      </c>
      <c r="CD74">
        <v>31</v>
      </c>
      <c r="CE74">
        <v>89</v>
      </c>
      <c r="CF74">
        <v>81</v>
      </c>
      <c r="CG74">
        <v>62</v>
      </c>
      <c r="CH74">
        <v>41</v>
      </c>
      <c r="CI74">
        <v>67</v>
      </c>
      <c r="CJ74">
        <v>71</v>
      </c>
      <c r="CK74">
        <v>15</v>
      </c>
      <c r="CL74">
        <v>67</v>
      </c>
      <c r="CM74">
        <v>70</v>
      </c>
    </row>
    <row r="75" spans="11:91" ht="15" customHeight="1" x14ac:dyDescent="0.25">
      <c r="P75" s="4" t="s">
        <v>901</v>
      </c>
      <c r="Q75">
        <v>76</v>
      </c>
      <c r="R75">
        <v>57</v>
      </c>
      <c r="S75">
        <v>31</v>
      </c>
      <c r="T75">
        <v>96</v>
      </c>
      <c r="U75">
        <v>76</v>
      </c>
      <c r="V75">
        <v>95</v>
      </c>
      <c r="W75">
        <v>57</v>
      </c>
      <c r="X75">
        <v>28</v>
      </c>
      <c r="Y75">
        <v>53</v>
      </c>
      <c r="Z75">
        <v>40</v>
      </c>
      <c r="AA75">
        <v>24</v>
      </c>
      <c r="AB75">
        <v>18</v>
      </c>
      <c r="AC75">
        <v>98</v>
      </c>
      <c r="AD75">
        <v>58</v>
      </c>
      <c r="AE75">
        <v>21</v>
      </c>
      <c r="AF75">
        <v>94</v>
      </c>
      <c r="AG75">
        <v>48</v>
      </c>
      <c r="AH75">
        <v>93</v>
      </c>
      <c r="AI75">
        <v>95</v>
      </c>
      <c r="AJ75">
        <v>97</v>
      </c>
      <c r="AK75">
        <v>63</v>
      </c>
      <c r="AL75">
        <v>93</v>
      </c>
      <c r="AM75">
        <v>26</v>
      </c>
      <c r="AN75">
        <v>13</v>
      </c>
      <c r="AO75">
        <v>56</v>
      </c>
      <c r="AP75">
        <v>27</v>
      </c>
      <c r="AQ75">
        <f>0</f>
        <v>0</v>
      </c>
      <c r="AR75">
        <v>75</v>
      </c>
      <c r="AS75">
        <v>89</v>
      </c>
      <c r="AT75">
        <v>40</v>
      </c>
      <c r="AU75">
        <v>69</v>
      </c>
      <c r="AV75">
        <v>19</v>
      </c>
      <c r="AW75">
        <v>15</v>
      </c>
      <c r="AX75">
        <v>21</v>
      </c>
      <c r="AY75">
        <v>10</v>
      </c>
      <c r="AZ75">
        <v>67</v>
      </c>
      <c r="BA75">
        <v>27</v>
      </c>
      <c r="BB75">
        <v>54</v>
      </c>
      <c r="BC75">
        <v>74</v>
      </c>
      <c r="BD75">
        <v>84</v>
      </c>
      <c r="BE75">
        <v>60</v>
      </c>
      <c r="BF75">
        <v>63</v>
      </c>
      <c r="BG75">
        <v>50</v>
      </c>
      <c r="BH75">
        <v>96</v>
      </c>
      <c r="BI75">
        <v>19</v>
      </c>
      <c r="BJ75">
        <v>90</v>
      </c>
      <c r="BK75">
        <v>62</v>
      </c>
      <c r="BL75">
        <v>30</v>
      </c>
      <c r="BM75">
        <v>41</v>
      </c>
      <c r="BN75">
        <v>75</v>
      </c>
      <c r="BO75">
        <v>20</v>
      </c>
      <c r="BP75">
        <v>67</v>
      </c>
      <c r="BQ75">
        <v>78</v>
      </c>
      <c r="BR75">
        <v>35</v>
      </c>
      <c r="BS75">
        <v>62</v>
      </c>
      <c r="BT75">
        <v>50</v>
      </c>
      <c r="BU75">
        <v>80</v>
      </c>
      <c r="BV75">
        <v>74</v>
      </c>
      <c r="BW75">
        <v>84</v>
      </c>
      <c r="BX75">
        <v>90</v>
      </c>
      <c r="BY75">
        <v>24</v>
      </c>
      <c r="BZ75">
        <v>62</v>
      </c>
      <c r="CA75">
        <v>92</v>
      </c>
      <c r="CB75">
        <v>37</v>
      </c>
      <c r="CC75">
        <v>29</v>
      </c>
      <c r="CD75">
        <v>62</v>
      </c>
      <c r="CE75">
        <v>88</v>
      </c>
      <c r="CF75">
        <v>91</v>
      </c>
      <c r="CG75">
        <v>30</v>
      </c>
      <c r="CH75">
        <v>23</v>
      </c>
      <c r="CI75">
        <v>37</v>
      </c>
      <c r="CJ75">
        <v>62</v>
      </c>
      <c r="CK75">
        <v>62</v>
      </c>
      <c r="CL75">
        <v>94</v>
      </c>
      <c r="CM75">
        <v>95</v>
      </c>
    </row>
    <row r="76" spans="11:91" ht="15" customHeight="1" x14ac:dyDescent="0.25">
      <c r="P76" s="4" t="s">
        <v>900</v>
      </c>
      <c r="Q76">
        <v>12</v>
      </c>
      <c r="R76">
        <v>13</v>
      </c>
      <c r="S76">
        <v>32</v>
      </c>
      <c r="T76">
        <v>64</v>
      </c>
      <c r="U76">
        <v>83</v>
      </c>
      <c r="V76">
        <v>100</v>
      </c>
      <c r="W76">
        <v>60</v>
      </c>
      <c r="X76">
        <v>99</v>
      </c>
      <c r="Y76">
        <v>77</v>
      </c>
      <c r="Z76">
        <v>36</v>
      </c>
      <c r="AA76">
        <v>85</v>
      </c>
      <c r="AB76">
        <v>38</v>
      </c>
      <c r="AC76">
        <v>100</v>
      </c>
      <c r="AD76">
        <v>30</v>
      </c>
      <c r="AE76">
        <v>37</v>
      </c>
      <c r="AF76">
        <v>12</v>
      </c>
      <c r="AG76">
        <v>15</v>
      </c>
      <c r="AH76">
        <v>32</v>
      </c>
      <c r="AI76">
        <v>99</v>
      </c>
      <c r="AJ76">
        <v>63</v>
      </c>
      <c r="AK76">
        <v>26</v>
      </c>
      <c r="AL76">
        <v>70</v>
      </c>
      <c r="AM76">
        <v>96</v>
      </c>
      <c r="AN76">
        <v>65</v>
      </c>
      <c r="AO76">
        <v>28</v>
      </c>
      <c r="AP76">
        <v>38</v>
      </c>
      <c r="AQ76">
        <v>61</v>
      </c>
      <c r="AR76">
        <f>0</f>
        <v>0</v>
      </c>
      <c r="AS76">
        <v>90</v>
      </c>
      <c r="AT76">
        <v>23</v>
      </c>
      <c r="AU76">
        <v>98</v>
      </c>
      <c r="AV76">
        <v>78</v>
      </c>
      <c r="AW76">
        <v>82</v>
      </c>
      <c r="AX76">
        <v>63</v>
      </c>
      <c r="AY76">
        <v>76</v>
      </c>
      <c r="AZ76">
        <v>39</v>
      </c>
      <c r="BA76">
        <v>93</v>
      </c>
      <c r="BB76">
        <v>21</v>
      </c>
      <c r="BC76">
        <v>73</v>
      </c>
      <c r="BD76">
        <v>60</v>
      </c>
      <c r="BE76">
        <v>58</v>
      </c>
      <c r="BF76">
        <v>94</v>
      </c>
      <c r="BG76">
        <v>40</v>
      </c>
      <c r="BH76">
        <v>42</v>
      </c>
      <c r="BI76">
        <v>78</v>
      </c>
      <c r="BJ76">
        <v>33</v>
      </c>
      <c r="BK76">
        <v>56</v>
      </c>
      <c r="BL76">
        <v>32</v>
      </c>
      <c r="BM76">
        <v>46</v>
      </c>
      <c r="BN76">
        <v>100</v>
      </c>
      <c r="BO76">
        <v>98</v>
      </c>
      <c r="BP76">
        <v>39</v>
      </c>
      <c r="BQ76">
        <v>74</v>
      </c>
      <c r="BR76">
        <v>38</v>
      </c>
      <c r="BS76">
        <v>10</v>
      </c>
      <c r="BT76">
        <v>31</v>
      </c>
      <c r="BU76">
        <v>59</v>
      </c>
      <c r="BV76">
        <v>82</v>
      </c>
      <c r="BW76">
        <v>60</v>
      </c>
      <c r="BX76">
        <v>21</v>
      </c>
      <c r="BY76">
        <v>67</v>
      </c>
      <c r="BZ76">
        <v>65</v>
      </c>
      <c r="CA76">
        <v>78</v>
      </c>
      <c r="CB76">
        <v>50</v>
      </c>
      <c r="CC76">
        <v>83</v>
      </c>
      <c r="CD76">
        <v>28</v>
      </c>
      <c r="CE76">
        <v>32</v>
      </c>
      <c r="CF76">
        <v>98</v>
      </c>
      <c r="CG76">
        <v>78</v>
      </c>
      <c r="CH76">
        <v>36</v>
      </c>
      <c r="CI76">
        <v>46</v>
      </c>
      <c r="CJ76">
        <v>59</v>
      </c>
      <c r="CK76">
        <v>26</v>
      </c>
      <c r="CL76">
        <v>98</v>
      </c>
      <c r="CM76">
        <v>75</v>
      </c>
    </row>
    <row r="77" spans="11:91" ht="15" customHeight="1" x14ac:dyDescent="0.25">
      <c r="P77" s="4" t="s">
        <v>899</v>
      </c>
      <c r="Q77">
        <v>38</v>
      </c>
      <c r="R77">
        <v>16</v>
      </c>
      <c r="S77">
        <v>29</v>
      </c>
      <c r="T77">
        <v>59</v>
      </c>
      <c r="U77">
        <v>11</v>
      </c>
      <c r="V77">
        <v>51</v>
      </c>
      <c r="W77">
        <v>70</v>
      </c>
      <c r="X77">
        <v>50</v>
      </c>
      <c r="Y77">
        <v>37</v>
      </c>
      <c r="Z77">
        <v>85</v>
      </c>
      <c r="AA77">
        <v>88</v>
      </c>
      <c r="AB77">
        <v>66</v>
      </c>
      <c r="AC77">
        <v>58</v>
      </c>
      <c r="AD77">
        <v>43</v>
      </c>
      <c r="AE77">
        <v>79</v>
      </c>
      <c r="AF77">
        <v>75</v>
      </c>
      <c r="AG77">
        <v>50</v>
      </c>
      <c r="AH77">
        <v>87</v>
      </c>
      <c r="AI77">
        <v>53</v>
      </c>
      <c r="AJ77">
        <v>29</v>
      </c>
      <c r="AK77">
        <v>69</v>
      </c>
      <c r="AL77">
        <v>77</v>
      </c>
      <c r="AM77">
        <v>17</v>
      </c>
      <c r="AN77">
        <v>81</v>
      </c>
      <c r="AO77">
        <v>34</v>
      </c>
      <c r="AP77">
        <v>39</v>
      </c>
      <c r="AQ77">
        <v>85</v>
      </c>
      <c r="AR77">
        <v>44</v>
      </c>
      <c r="AS77">
        <f>0</f>
        <v>0</v>
      </c>
      <c r="AT77">
        <v>81</v>
      </c>
      <c r="AU77">
        <v>22</v>
      </c>
      <c r="AV77">
        <v>64</v>
      </c>
      <c r="AW77">
        <v>32</v>
      </c>
      <c r="AX77">
        <v>35</v>
      </c>
      <c r="AY77">
        <v>72</v>
      </c>
      <c r="AZ77">
        <v>84</v>
      </c>
      <c r="BA77">
        <v>40</v>
      </c>
      <c r="BB77">
        <v>56</v>
      </c>
      <c r="BC77">
        <v>26</v>
      </c>
      <c r="BD77">
        <v>65</v>
      </c>
      <c r="BE77">
        <v>97</v>
      </c>
      <c r="BF77">
        <v>46</v>
      </c>
      <c r="BG77">
        <v>37</v>
      </c>
      <c r="BH77">
        <v>82</v>
      </c>
      <c r="BI77">
        <v>75</v>
      </c>
      <c r="BJ77">
        <v>10</v>
      </c>
      <c r="BK77">
        <v>70</v>
      </c>
      <c r="BL77">
        <v>65</v>
      </c>
      <c r="BM77">
        <v>65</v>
      </c>
      <c r="BN77">
        <v>56</v>
      </c>
      <c r="BO77">
        <v>94</v>
      </c>
      <c r="BP77">
        <v>24</v>
      </c>
      <c r="BQ77">
        <v>92</v>
      </c>
      <c r="BR77">
        <v>91</v>
      </c>
      <c r="BS77">
        <v>12</v>
      </c>
      <c r="BT77">
        <v>76</v>
      </c>
      <c r="BU77">
        <v>47</v>
      </c>
      <c r="BV77">
        <v>43</v>
      </c>
      <c r="BW77">
        <v>56</v>
      </c>
      <c r="BX77">
        <v>52</v>
      </c>
      <c r="BY77">
        <v>39</v>
      </c>
      <c r="BZ77">
        <v>48</v>
      </c>
      <c r="CA77">
        <v>52</v>
      </c>
      <c r="CB77">
        <v>74</v>
      </c>
      <c r="CC77">
        <v>44</v>
      </c>
      <c r="CD77">
        <v>24</v>
      </c>
      <c r="CE77">
        <v>41</v>
      </c>
      <c r="CF77">
        <v>29</v>
      </c>
      <c r="CG77">
        <v>29</v>
      </c>
      <c r="CH77">
        <v>78</v>
      </c>
      <c r="CI77">
        <v>73</v>
      </c>
      <c r="CJ77">
        <v>61</v>
      </c>
      <c r="CK77">
        <v>10</v>
      </c>
      <c r="CL77">
        <v>87</v>
      </c>
      <c r="CM77">
        <v>54</v>
      </c>
    </row>
    <row r="78" spans="11:91" ht="15" customHeight="1" x14ac:dyDescent="0.25">
      <c r="P78" s="4" t="s">
        <v>898</v>
      </c>
      <c r="Q78">
        <v>78</v>
      </c>
      <c r="R78">
        <v>38</v>
      </c>
      <c r="S78">
        <v>57</v>
      </c>
      <c r="T78">
        <v>79</v>
      </c>
      <c r="U78">
        <v>79</v>
      </c>
      <c r="V78">
        <v>98</v>
      </c>
      <c r="W78">
        <v>17</v>
      </c>
      <c r="X78">
        <v>93</v>
      </c>
      <c r="Y78">
        <v>91</v>
      </c>
      <c r="Z78">
        <v>50</v>
      </c>
      <c r="AA78">
        <v>87</v>
      </c>
      <c r="AB78">
        <v>44</v>
      </c>
      <c r="AC78">
        <v>32</v>
      </c>
      <c r="AD78">
        <v>26</v>
      </c>
      <c r="AE78">
        <v>31</v>
      </c>
      <c r="AF78">
        <v>14</v>
      </c>
      <c r="AG78">
        <v>56</v>
      </c>
      <c r="AH78">
        <v>32</v>
      </c>
      <c r="AI78">
        <v>69</v>
      </c>
      <c r="AJ78">
        <v>36</v>
      </c>
      <c r="AK78">
        <v>45</v>
      </c>
      <c r="AL78">
        <v>60</v>
      </c>
      <c r="AM78">
        <v>89</v>
      </c>
      <c r="AN78">
        <v>54</v>
      </c>
      <c r="AO78">
        <v>79</v>
      </c>
      <c r="AP78">
        <v>38</v>
      </c>
      <c r="AQ78">
        <v>82</v>
      </c>
      <c r="AR78">
        <v>98</v>
      </c>
      <c r="AS78">
        <v>97</v>
      </c>
      <c r="AT78">
        <f>0</f>
        <v>0</v>
      </c>
      <c r="AU78">
        <v>53</v>
      </c>
      <c r="AV78">
        <v>40</v>
      </c>
      <c r="AW78">
        <v>82</v>
      </c>
      <c r="AX78">
        <v>49</v>
      </c>
      <c r="AY78">
        <v>40</v>
      </c>
      <c r="AZ78">
        <v>60</v>
      </c>
      <c r="BA78">
        <v>84</v>
      </c>
      <c r="BB78">
        <v>37</v>
      </c>
      <c r="BC78">
        <v>35</v>
      </c>
      <c r="BD78">
        <v>85</v>
      </c>
      <c r="BE78">
        <v>75</v>
      </c>
      <c r="BF78">
        <v>78</v>
      </c>
      <c r="BG78">
        <v>43</v>
      </c>
      <c r="BH78">
        <v>78</v>
      </c>
      <c r="BI78">
        <v>12</v>
      </c>
      <c r="BJ78">
        <v>60</v>
      </c>
      <c r="BK78">
        <v>78</v>
      </c>
      <c r="BL78">
        <v>16</v>
      </c>
      <c r="BM78">
        <v>64</v>
      </c>
      <c r="BN78">
        <v>94</v>
      </c>
      <c r="BO78">
        <v>51</v>
      </c>
      <c r="BP78">
        <v>53</v>
      </c>
      <c r="BQ78">
        <v>19</v>
      </c>
      <c r="BR78">
        <v>92</v>
      </c>
      <c r="BS78">
        <v>18</v>
      </c>
      <c r="BT78">
        <v>69</v>
      </c>
      <c r="BU78">
        <v>96</v>
      </c>
      <c r="BV78">
        <v>58</v>
      </c>
      <c r="BW78">
        <v>40</v>
      </c>
      <c r="BX78">
        <v>18</v>
      </c>
      <c r="BY78">
        <v>95</v>
      </c>
      <c r="BZ78">
        <v>58</v>
      </c>
      <c r="CA78">
        <v>57</v>
      </c>
      <c r="CB78">
        <v>67</v>
      </c>
      <c r="CC78">
        <v>54</v>
      </c>
      <c r="CD78">
        <v>41</v>
      </c>
      <c r="CE78">
        <v>76</v>
      </c>
      <c r="CF78">
        <v>38</v>
      </c>
      <c r="CG78">
        <v>60</v>
      </c>
      <c r="CH78">
        <v>87</v>
      </c>
      <c r="CI78">
        <v>37</v>
      </c>
      <c r="CJ78">
        <v>18</v>
      </c>
      <c r="CK78">
        <v>91</v>
      </c>
      <c r="CL78">
        <v>84</v>
      </c>
      <c r="CM78">
        <v>45</v>
      </c>
    </row>
    <row r="79" spans="11:91" ht="15" customHeight="1" x14ac:dyDescent="0.25">
      <c r="P79" s="4" t="s">
        <v>897</v>
      </c>
      <c r="Q79">
        <v>82</v>
      </c>
      <c r="R79">
        <v>63</v>
      </c>
      <c r="S79">
        <v>35</v>
      </c>
      <c r="T79">
        <v>48</v>
      </c>
      <c r="U79">
        <v>39</v>
      </c>
      <c r="V79">
        <v>14</v>
      </c>
      <c r="W79">
        <v>74</v>
      </c>
      <c r="X79">
        <v>84</v>
      </c>
      <c r="Y79">
        <v>74</v>
      </c>
      <c r="Z79">
        <v>47</v>
      </c>
      <c r="AA79">
        <v>51</v>
      </c>
      <c r="AB79">
        <v>80</v>
      </c>
      <c r="AC79">
        <v>51</v>
      </c>
      <c r="AD79">
        <v>99</v>
      </c>
      <c r="AE79">
        <v>69</v>
      </c>
      <c r="AF79">
        <v>57</v>
      </c>
      <c r="AG79">
        <v>64</v>
      </c>
      <c r="AH79">
        <v>39</v>
      </c>
      <c r="AI79">
        <v>84</v>
      </c>
      <c r="AJ79">
        <v>65</v>
      </c>
      <c r="AK79">
        <v>81</v>
      </c>
      <c r="AL79">
        <v>55</v>
      </c>
      <c r="AM79">
        <v>72</v>
      </c>
      <c r="AN79">
        <v>14</v>
      </c>
      <c r="AO79">
        <v>74</v>
      </c>
      <c r="AP79">
        <v>41</v>
      </c>
      <c r="AQ79">
        <v>37</v>
      </c>
      <c r="AR79">
        <v>96</v>
      </c>
      <c r="AS79">
        <v>49</v>
      </c>
      <c r="AT79">
        <v>89</v>
      </c>
      <c r="AU79">
        <f>0</f>
        <v>0</v>
      </c>
      <c r="AV79">
        <v>15</v>
      </c>
      <c r="AW79">
        <v>98</v>
      </c>
      <c r="AX79">
        <v>73</v>
      </c>
      <c r="AY79">
        <v>36</v>
      </c>
      <c r="AZ79">
        <v>31</v>
      </c>
      <c r="BA79">
        <v>76</v>
      </c>
      <c r="BB79">
        <v>99</v>
      </c>
      <c r="BC79">
        <v>63</v>
      </c>
      <c r="BD79">
        <v>45</v>
      </c>
      <c r="BE79">
        <v>47</v>
      </c>
      <c r="BF79">
        <v>83</v>
      </c>
      <c r="BG79">
        <v>55</v>
      </c>
      <c r="BH79">
        <v>26</v>
      </c>
      <c r="BI79">
        <v>94</v>
      </c>
      <c r="BJ79">
        <v>26</v>
      </c>
      <c r="BK79">
        <v>28</v>
      </c>
      <c r="BL79">
        <v>32</v>
      </c>
      <c r="BM79">
        <v>98</v>
      </c>
      <c r="BN79">
        <v>63</v>
      </c>
      <c r="BO79">
        <v>92</v>
      </c>
      <c r="BP79">
        <v>34</v>
      </c>
      <c r="BQ79">
        <v>99</v>
      </c>
      <c r="BR79">
        <v>96</v>
      </c>
      <c r="BS79">
        <v>58</v>
      </c>
      <c r="BT79">
        <v>83</v>
      </c>
      <c r="BU79">
        <v>39</v>
      </c>
      <c r="BV79">
        <v>32</v>
      </c>
      <c r="BW79">
        <v>12</v>
      </c>
      <c r="BX79">
        <v>40</v>
      </c>
      <c r="BY79">
        <v>82</v>
      </c>
      <c r="BZ79">
        <v>95</v>
      </c>
      <c r="CA79">
        <v>33</v>
      </c>
      <c r="CB79">
        <v>89</v>
      </c>
      <c r="CC79">
        <v>43</v>
      </c>
      <c r="CD79">
        <v>75</v>
      </c>
      <c r="CE79">
        <v>83</v>
      </c>
      <c r="CF79">
        <v>97</v>
      </c>
      <c r="CG79">
        <v>34</v>
      </c>
      <c r="CH79">
        <v>70</v>
      </c>
      <c r="CI79">
        <v>96</v>
      </c>
      <c r="CJ79">
        <v>89</v>
      </c>
      <c r="CK79">
        <v>36</v>
      </c>
      <c r="CL79">
        <v>66</v>
      </c>
      <c r="CM79">
        <v>91</v>
      </c>
    </row>
    <row r="80" spans="11:91" ht="15" customHeight="1" x14ac:dyDescent="0.25">
      <c r="P80" s="4" t="s">
        <v>896</v>
      </c>
      <c r="Q80">
        <v>68</v>
      </c>
      <c r="R80">
        <v>96</v>
      </c>
      <c r="S80">
        <v>20</v>
      </c>
      <c r="T80">
        <v>49</v>
      </c>
      <c r="U80">
        <v>80</v>
      </c>
      <c r="V80">
        <v>21</v>
      </c>
      <c r="W80">
        <v>22</v>
      </c>
      <c r="X80">
        <v>82</v>
      </c>
      <c r="Y80">
        <v>82</v>
      </c>
      <c r="Z80">
        <v>46</v>
      </c>
      <c r="AA80">
        <v>48</v>
      </c>
      <c r="AB80">
        <v>14</v>
      </c>
      <c r="AC80">
        <v>58</v>
      </c>
      <c r="AD80">
        <v>71</v>
      </c>
      <c r="AE80">
        <v>73</v>
      </c>
      <c r="AF80">
        <v>85</v>
      </c>
      <c r="AG80">
        <v>59</v>
      </c>
      <c r="AH80">
        <v>71</v>
      </c>
      <c r="AI80">
        <v>62</v>
      </c>
      <c r="AJ80">
        <v>29</v>
      </c>
      <c r="AK80">
        <v>78</v>
      </c>
      <c r="AL80">
        <v>61</v>
      </c>
      <c r="AM80">
        <v>15</v>
      </c>
      <c r="AN80">
        <v>46</v>
      </c>
      <c r="AO80">
        <v>77</v>
      </c>
      <c r="AP80">
        <v>63</v>
      </c>
      <c r="AQ80">
        <v>89</v>
      </c>
      <c r="AR80">
        <v>49</v>
      </c>
      <c r="AS80">
        <v>24</v>
      </c>
      <c r="AT80">
        <v>90</v>
      </c>
      <c r="AU80">
        <v>33</v>
      </c>
      <c r="AV80">
        <f>0</f>
        <v>0</v>
      </c>
      <c r="AW80">
        <v>57</v>
      </c>
      <c r="AX80">
        <v>80</v>
      </c>
      <c r="AY80">
        <v>65</v>
      </c>
      <c r="AZ80">
        <v>40</v>
      </c>
      <c r="BA80">
        <v>93</v>
      </c>
      <c r="BB80">
        <v>91</v>
      </c>
      <c r="BC80">
        <v>39</v>
      </c>
      <c r="BD80">
        <v>41</v>
      </c>
      <c r="BE80">
        <v>83</v>
      </c>
      <c r="BF80">
        <v>33</v>
      </c>
      <c r="BG80">
        <v>57</v>
      </c>
      <c r="BH80">
        <v>30</v>
      </c>
      <c r="BI80">
        <v>65</v>
      </c>
      <c r="BJ80">
        <v>69</v>
      </c>
      <c r="BK80">
        <v>17</v>
      </c>
      <c r="BL80">
        <v>38</v>
      </c>
      <c r="BM80">
        <v>24</v>
      </c>
      <c r="BN80">
        <v>89</v>
      </c>
      <c r="BO80">
        <v>35</v>
      </c>
      <c r="BP80">
        <v>98</v>
      </c>
      <c r="BQ80">
        <v>97</v>
      </c>
      <c r="BR80">
        <v>27</v>
      </c>
      <c r="BS80">
        <v>92</v>
      </c>
      <c r="BT80">
        <v>39</v>
      </c>
      <c r="BU80">
        <v>89</v>
      </c>
      <c r="BV80">
        <v>17</v>
      </c>
      <c r="BW80">
        <v>24</v>
      </c>
      <c r="BX80">
        <v>90</v>
      </c>
      <c r="BY80">
        <v>29</v>
      </c>
      <c r="BZ80">
        <v>99</v>
      </c>
      <c r="CA80">
        <v>79</v>
      </c>
      <c r="CB80">
        <v>56</v>
      </c>
      <c r="CC80">
        <v>10</v>
      </c>
      <c r="CD80">
        <v>39</v>
      </c>
      <c r="CE80">
        <v>82</v>
      </c>
      <c r="CF80">
        <v>77</v>
      </c>
      <c r="CG80">
        <v>40</v>
      </c>
      <c r="CH80">
        <v>93</v>
      </c>
      <c r="CI80">
        <v>94</v>
      </c>
      <c r="CJ80">
        <v>47</v>
      </c>
      <c r="CK80">
        <v>44</v>
      </c>
      <c r="CL80">
        <v>30</v>
      </c>
      <c r="CM80">
        <v>81</v>
      </c>
    </row>
    <row r="81" spans="16:91" ht="15" customHeight="1" x14ac:dyDescent="0.25">
      <c r="P81" s="4" t="s">
        <v>895</v>
      </c>
      <c r="Q81">
        <v>87</v>
      </c>
      <c r="R81">
        <v>43</v>
      </c>
      <c r="S81">
        <v>97</v>
      </c>
      <c r="T81">
        <v>99</v>
      </c>
      <c r="U81">
        <v>73</v>
      </c>
      <c r="V81">
        <v>33</v>
      </c>
      <c r="W81">
        <v>92</v>
      </c>
      <c r="X81">
        <v>52</v>
      </c>
      <c r="Y81">
        <v>26</v>
      </c>
      <c r="Z81">
        <v>49</v>
      </c>
      <c r="AA81">
        <v>54</v>
      </c>
      <c r="AB81">
        <v>79</v>
      </c>
      <c r="AC81">
        <v>82</v>
      </c>
      <c r="AD81">
        <v>16</v>
      </c>
      <c r="AE81">
        <v>13</v>
      </c>
      <c r="AF81">
        <v>85</v>
      </c>
      <c r="AG81">
        <v>14</v>
      </c>
      <c r="AH81">
        <v>17</v>
      </c>
      <c r="AI81">
        <v>31</v>
      </c>
      <c r="AJ81">
        <v>63</v>
      </c>
      <c r="AK81">
        <v>18</v>
      </c>
      <c r="AL81">
        <v>54</v>
      </c>
      <c r="AM81">
        <v>24</v>
      </c>
      <c r="AN81">
        <v>53</v>
      </c>
      <c r="AO81">
        <v>28</v>
      </c>
      <c r="AP81">
        <v>12</v>
      </c>
      <c r="AQ81">
        <v>71</v>
      </c>
      <c r="AR81">
        <v>16</v>
      </c>
      <c r="AS81">
        <v>44</v>
      </c>
      <c r="AT81">
        <v>99</v>
      </c>
      <c r="AU81">
        <v>55</v>
      </c>
      <c r="AV81">
        <v>73</v>
      </c>
      <c r="AW81">
        <f>0</f>
        <v>0</v>
      </c>
      <c r="AX81">
        <v>91</v>
      </c>
      <c r="AY81">
        <v>97</v>
      </c>
      <c r="AZ81">
        <v>91</v>
      </c>
      <c r="BA81">
        <v>54</v>
      </c>
      <c r="BB81">
        <v>10</v>
      </c>
      <c r="BC81">
        <v>77</v>
      </c>
      <c r="BD81">
        <v>40</v>
      </c>
      <c r="BE81">
        <v>72</v>
      </c>
      <c r="BF81">
        <v>31</v>
      </c>
      <c r="BG81">
        <v>87</v>
      </c>
      <c r="BH81">
        <v>84</v>
      </c>
      <c r="BI81">
        <v>91</v>
      </c>
      <c r="BJ81">
        <v>93</v>
      </c>
      <c r="BK81">
        <v>86</v>
      </c>
      <c r="BL81">
        <v>16</v>
      </c>
      <c r="BM81">
        <v>56</v>
      </c>
      <c r="BN81">
        <v>28</v>
      </c>
      <c r="BO81">
        <v>92</v>
      </c>
      <c r="BP81">
        <v>16</v>
      </c>
      <c r="BQ81">
        <v>39</v>
      </c>
      <c r="BR81">
        <v>88</v>
      </c>
      <c r="BS81">
        <v>96</v>
      </c>
      <c r="BT81">
        <v>11</v>
      </c>
      <c r="BU81">
        <v>45</v>
      </c>
      <c r="BV81">
        <v>24</v>
      </c>
      <c r="BW81">
        <v>52</v>
      </c>
      <c r="BX81">
        <v>19</v>
      </c>
      <c r="BY81">
        <v>86</v>
      </c>
      <c r="BZ81">
        <v>92</v>
      </c>
      <c r="CA81">
        <v>71</v>
      </c>
      <c r="CB81">
        <v>94</v>
      </c>
      <c r="CC81">
        <v>17</v>
      </c>
      <c r="CD81">
        <v>89</v>
      </c>
      <c r="CE81">
        <v>74</v>
      </c>
      <c r="CF81">
        <v>96</v>
      </c>
      <c r="CG81">
        <v>86</v>
      </c>
      <c r="CH81">
        <v>36</v>
      </c>
      <c r="CI81">
        <v>85</v>
      </c>
      <c r="CJ81">
        <v>57</v>
      </c>
      <c r="CK81">
        <v>40</v>
      </c>
      <c r="CL81">
        <v>22</v>
      </c>
      <c r="CM81">
        <v>94</v>
      </c>
    </row>
    <row r="82" spans="16:91" ht="15" customHeight="1" x14ac:dyDescent="0.25">
      <c r="P82" s="4" t="s">
        <v>894</v>
      </c>
      <c r="Q82">
        <v>73</v>
      </c>
      <c r="R82">
        <v>47</v>
      </c>
      <c r="S82">
        <v>68</v>
      </c>
      <c r="T82">
        <v>27</v>
      </c>
      <c r="U82">
        <v>60</v>
      </c>
      <c r="V82">
        <v>36</v>
      </c>
      <c r="W82">
        <v>23</v>
      </c>
      <c r="X82">
        <v>34</v>
      </c>
      <c r="Y82">
        <v>22</v>
      </c>
      <c r="Z82">
        <v>47</v>
      </c>
      <c r="AA82">
        <v>88</v>
      </c>
      <c r="AB82">
        <v>87</v>
      </c>
      <c r="AC82">
        <v>63</v>
      </c>
      <c r="AD82">
        <v>55</v>
      </c>
      <c r="AE82">
        <v>94</v>
      </c>
      <c r="AF82">
        <v>60</v>
      </c>
      <c r="AG82">
        <v>52</v>
      </c>
      <c r="AH82">
        <v>59</v>
      </c>
      <c r="AI82">
        <v>74</v>
      </c>
      <c r="AJ82">
        <v>55</v>
      </c>
      <c r="AK82">
        <v>55</v>
      </c>
      <c r="AL82">
        <v>17</v>
      </c>
      <c r="AM82">
        <v>34</v>
      </c>
      <c r="AN82">
        <v>41</v>
      </c>
      <c r="AO82">
        <v>98</v>
      </c>
      <c r="AP82">
        <v>58</v>
      </c>
      <c r="AQ82">
        <v>40</v>
      </c>
      <c r="AR82">
        <v>31</v>
      </c>
      <c r="AS82">
        <v>64</v>
      </c>
      <c r="AT82">
        <v>78</v>
      </c>
      <c r="AU82">
        <v>28</v>
      </c>
      <c r="AV82">
        <v>13</v>
      </c>
      <c r="AW82">
        <v>14</v>
      </c>
      <c r="AX82">
        <f>0</f>
        <v>0</v>
      </c>
      <c r="AY82">
        <v>87</v>
      </c>
      <c r="AZ82">
        <v>78</v>
      </c>
      <c r="BA82">
        <v>20</v>
      </c>
      <c r="BB82">
        <v>27</v>
      </c>
      <c r="BC82">
        <v>30</v>
      </c>
      <c r="BD82">
        <v>15</v>
      </c>
      <c r="BE82">
        <v>61</v>
      </c>
      <c r="BF82">
        <v>38</v>
      </c>
      <c r="BG82">
        <v>74</v>
      </c>
      <c r="BH82">
        <v>72</v>
      </c>
      <c r="BI82">
        <v>82</v>
      </c>
      <c r="BJ82">
        <v>16</v>
      </c>
      <c r="BK82">
        <v>94</v>
      </c>
      <c r="BL82">
        <v>15</v>
      </c>
      <c r="BM82">
        <v>24</v>
      </c>
      <c r="BN82">
        <v>58</v>
      </c>
      <c r="BO82">
        <v>72</v>
      </c>
      <c r="BP82">
        <v>11</v>
      </c>
      <c r="BQ82">
        <v>69</v>
      </c>
      <c r="BR82">
        <v>50</v>
      </c>
      <c r="BS82">
        <v>40</v>
      </c>
      <c r="BT82">
        <v>83</v>
      </c>
      <c r="BU82">
        <v>83</v>
      </c>
      <c r="BV82">
        <v>97</v>
      </c>
      <c r="BW82">
        <v>72</v>
      </c>
      <c r="BX82">
        <v>51</v>
      </c>
      <c r="BY82">
        <v>43</v>
      </c>
      <c r="BZ82">
        <v>12</v>
      </c>
      <c r="CA82">
        <v>76</v>
      </c>
      <c r="CB82">
        <v>49</v>
      </c>
      <c r="CC82">
        <v>75</v>
      </c>
      <c r="CD82">
        <v>87</v>
      </c>
      <c r="CE82">
        <v>80</v>
      </c>
      <c r="CF82">
        <v>48</v>
      </c>
      <c r="CG82">
        <v>67</v>
      </c>
      <c r="CH82">
        <v>34</v>
      </c>
      <c r="CI82">
        <v>30</v>
      </c>
      <c r="CJ82">
        <v>95</v>
      </c>
      <c r="CK82">
        <v>95</v>
      </c>
      <c r="CL82">
        <v>45</v>
      </c>
      <c r="CM82">
        <v>26</v>
      </c>
    </row>
    <row r="83" spans="16:91" ht="15" customHeight="1" x14ac:dyDescent="0.25">
      <c r="P83" s="4" t="s">
        <v>893</v>
      </c>
      <c r="Q83">
        <v>41</v>
      </c>
      <c r="R83">
        <v>62</v>
      </c>
      <c r="S83">
        <v>22</v>
      </c>
      <c r="T83">
        <v>75</v>
      </c>
      <c r="U83">
        <v>20</v>
      </c>
      <c r="V83">
        <v>83</v>
      </c>
      <c r="W83">
        <v>15</v>
      </c>
      <c r="X83">
        <v>30</v>
      </c>
      <c r="Y83">
        <v>28</v>
      </c>
      <c r="Z83">
        <v>99</v>
      </c>
      <c r="AA83">
        <v>59</v>
      </c>
      <c r="AB83">
        <v>50</v>
      </c>
      <c r="AC83">
        <v>46</v>
      </c>
      <c r="AD83">
        <v>59</v>
      </c>
      <c r="AE83">
        <v>16</v>
      </c>
      <c r="AF83">
        <v>31</v>
      </c>
      <c r="AG83">
        <v>36</v>
      </c>
      <c r="AH83">
        <v>74</v>
      </c>
      <c r="AI83">
        <v>92</v>
      </c>
      <c r="AJ83">
        <v>89</v>
      </c>
      <c r="AK83">
        <v>29</v>
      </c>
      <c r="AL83">
        <v>64</v>
      </c>
      <c r="AM83">
        <v>97</v>
      </c>
      <c r="AN83">
        <v>71</v>
      </c>
      <c r="AO83">
        <v>57</v>
      </c>
      <c r="AP83">
        <v>78</v>
      </c>
      <c r="AQ83">
        <v>36</v>
      </c>
      <c r="AR83">
        <v>91</v>
      </c>
      <c r="AS83">
        <v>81</v>
      </c>
      <c r="AT83">
        <v>94</v>
      </c>
      <c r="AU83">
        <v>75</v>
      </c>
      <c r="AV83">
        <v>95</v>
      </c>
      <c r="AW83">
        <v>18</v>
      </c>
      <c r="AX83">
        <v>59</v>
      </c>
      <c r="AY83">
        <f>0</f>
        <v>0</v>
      </c>
      <c r="AZ83">
        <v>22</v>
      </c>
      <c r="BA83">
        <v>88</v>
      </c>
      <c r="BB83">
        <v>24</v>
      </c>
      <c r="BC83">
        <v>80</v>
      </c>
      <c r="BD83">
        <v>38</v>
      </c>
      <c r="BE83">
        <v>56</v>
      </c>
      <c r="BF83">
        <v>99</v>
      </c>
      <c r="BG83">
        <v>90</v>
      </c>
      <c r="BH83">
        <v>69</v>
      </c>
      <c r="BI83">
        <v>17</v>
      </c>
      <c r="BJ83">
        <v>84</v>
      </c>
      <c r="BK83">
        <v>22</v>
      </c>
      <c r="BL83">
        <v>88</v>
      </c>
      <c r="BM83">
        <v>72</v>
      </c>
      <c r="BN83">
        <v>16</v>
      </c>
      <c r="BO83">
        <v>16</v>
      </c>
      <c r="BP83">
        <v>71</v>
      </c>
      <c r="BQ83">
        <v>54</v>
      </c>
      <c r="BR83">
        <v>33</v>
      </c>
      <c r="BS83">
        <v>70</v>
      </c>
      <c r="BT83">
        <v>74</v>
      </c>
      <c r="BU83">
        <v>75</v>
      </c>
      <c r="BV83">
        <v>96</v>
      </c>
      <c r="BW83">
        <v>94</v>
      </c>
      <c r="BX83">
        <v>95</v>
      </c>
      <c r="BY83">
        <v>25</v>
      </c>
      <c r="BZ83">
        <v>20</v>
      </c>
      <c r="CA83">
        <v>16</v>
      </c>
      <c r="CB83">
        <v>15</v>
      </c>
      <c r="CC83">
        <v>72</v>
      </c>
      <c r="CD83">
        <v>23</v>
      </c>
      <c r="CE83">
        <v>66</v>
      </c>
      <c r="CF83">
        <v>100</v>
      </c>
      <c r="CG83">
        <v>91</v>
      </c>
      <c r="CH83">
        <v>56</v>
      </c>
      <c r="CI83">
        <v>100</v>
      </c>
      <c r="CJ83">
        <v>83</v>
      </c>
      <c r="CK83">
        <v>83</v>
      </c>
      <c r="CL83">
        <v>69</v>
      </c>
      <c r="CM83">
        <v>11</v>
      </c>
    </row>
    <row r="84" spans="16:91" ht="15" customHeight="1" x14ac:dyDescent="0.25">
      <c r="P84" s="4" t="s">
        <v>892</v>
      </c>
      <c r="Q84">
        <v>86</v>
      </c>
      <c r="R84">
        <v>86</v>
      </c>
      <c r="S84">
        <v>98</v>
      </c>
      <c r="T84">
        <v>62</v>
      </c>
      <c r="U84">
        <v>90</v>
      </c>
      <c r="V84">
        <v>99</v>
      </c>
      <c r="W84">
        <v>84</v>
      </c>
      <c r="X84">
        <v>18</v>
      </c>
      <c r="Y84">
        <v>87</v>
      </c>
      <c r="Z84">
        <v>29</v>
      </c>
      <c r="AA84">
        <v>96</v>
      </c>
      <c r="AB84">
        <v>43</v>
      </c>
      <c r="AC84">
        <v>96</v>
      </c>
      <c r="AD84">
        <v>47</v>
      </c>
      <c r="AE84">
        <v>24</v>
      </c>
      <c r="AF84">
        <v>28</v>
      </c>
      <c r="AG84">
        <v>58</v>
      </c>
      <c r="AH84">
        <v>34</v>
      </c>
      <c r="AI84">
        <v>73</v>
      </c>
      <c r="AJ84">
        <v>30</v>
      </c>
      <c r="AK84">
        <v>78</v>
      </c>
      <c r="AL84">
        <v>12</v>
      </c>
      <c r="AM84">
        <v>53</v>
      </c>
      <c r="AN84">
        <v>90</v>
      </c>
      <c r="AO84">
        <v>35</v>
      </c>
      <c r="AP84">
        <v>60</v>
      </c>
      <c r="AQ84">
        <v>60</v>
      </c>
      <c r="AR84">
        <v>19</v>
      </c>
      <c r="AS84">
        <v>92</v>
      </c>
      <c r="AT84">
        <v>26</v>
      </c>
      <c r="AU84">
        <v>49</v>
      </c>
      <c r="AV84">
        <v>90</v>
      </c>
      <c r="AW84">
        <v>15</v>
      </c>
      <c r="AX84">
        <v>56</v>
      </c>
      <c r="AY84">
        <v>18</v>
      </c>
      <c r="AZ84">
        <f>0</f>
        <v>0</v>
      </c>
      <c r="BA84">
        <v>49</v>
      </c>
      <c r="BB84">
        <v>11</v>
      </c>
      <c r="BC84">
        <v>55</v>
      </c>
      <c r="BD84">
        <v>18</v>
      </c>
      <c r="BE84">
        <v>22</v>
      </c>
      <c r="BF84">
        <v>84</v>
      </c>
      <c r="BG84">
        <v>80</v>
      </c>
      <c r="BH84">
        <v>61</v>
      </c>
      <c r="BI84">
        <v>61</v>
      </c>
      <c r="BJ84">
        <v>78</v>
      </c>
      <c r="BK84">
        <v>47</v>
      </c>
      <c r="BL84">
        <v>50</v>
      </c>
      <c r="BM84">
        <v>83</v>
      </c>
      <c r="BN84">
        <v>22</v>
      </c>
      <c r="BO84">
        <v>98</v>
      </c>
      <c r="BP84">
        <v>40</v>
      </c>
      <c r="BQ84">
        <v>51</v>
      </c>
      <c r="BR84">
        <v>70</v>
      </c>
      <c r="BS84">
        <v>86</v>
      </c>
      <c r="BT84">
        <v>82</v>
      </c>
      <c r="BU84">
        <v>51</v>
      </c>
      <c r="BV84">
        <v>19</v>
      </c>
      <c r="BW84">
        <v>18</v>
      </c>
      <c r="BX84">
        <v>27</v>
      </c>
      <c r="BY84">
        <v>88</v>
      </c>
      <c r="BZ84">
        <v>52</v>
      </c>
      <c r="CA84">
        <v>52</v>
      </c>
      <c r="CB84">
        <v>11</v>
      </c>
      <c r="CC84">
        <v>58</v>
      </c>
      <c r="CD84">
        <v>55</v>
      </c>
      <c r="CE84">
        <v>16</v>
      </c>
      <c r="CF84">
        <v>60</v>
      </c>
      <c r="CG84">
        <v>15</v>
      </c>
      <c r="CH84">
        <v>66</v>
      </c>
      <c r="CI84">
        <v>88</v>
      </c>
      <c r="CJ84">
        <v>38</v>
      </c>
      <c r="CK84">
        <v>78</v>
      </c>
      <c r="CL84">
        <v>60</v>
      </c>
      <c r="CM84">
        <v>48</v>
      </c>
    </row>
    <row r="85" spans="16:91" ht="15" customHeight="1" x14ac:dyDescent="0.25">
      <c r="P85" s="4" t="s">
        <v>891</v>
      </c>
      <c r="Q85">
        <v>10</v>
      </c>
      <c r="R85">
        <v>34</v>
      </c>
      <c r="S85">
        <v>96</v>
      </c>
      <c r="T85">
        <v>94</v>
      </c>
      <c r="U85">
        <v>42</v>
      </c>
      <c r="V85">
        <v>21</v>
      </c>
      <c r="W85">
        <v>12</v>
      </c>
      <c r="X85">
        <v>91</v>
      </c>
      <c r="Y85">
        <v>12</v>
      </c>
      <c r="Z85">
        <v>65</v>
      </c>
      <c r="AA85">
        <v>51</v>
      </c>
      <c r="AB85">
        <v>51</v>
      </c>
      <c r="AC85">
        <v>73</v>
      </c>
      <c r="AD85">
        <v>87</v>
      </c>
      <c r="AE85">
        <v>14</v>
      </c>
      <c r="AF85">
        <v>32</v>
      </c>
      <c r="AG85">
        <v>45</v>
      </c>
      <c r="AH85">
        <v>80</v>
      </c>
      <c r="AI85">
        <v>42</v>
      </c>
      <c r="AJ85">
        <v>92</v>
      </c>
      <c r="AK85">
        <v>15</v>
      </c>
      <c r="AL85">
        <v>14</v>
      </c>
      <c r="AM85">
        <v>100</v>
      </c>
      <c r="AN85">
        <v>19</v>
      </c>
      <c r="AO85">
        <v>56</v>
      </c>
      <c r="AP85">
        <v>94</v>
      </c>
      <c r="AQ85">
        <v>14</v>
      </c>
      <c r="AR85">
        <v>29</v>
      </c>
      <c r="AS85">
        <v>70</v>
      </c>
      <c r="AT85">
        <v>79</v>
      </c>
      <c r="AU85">
        <v>10</v>
      </c>
      <c r="AV85">
        <v>54</v>
      </c>
      <c r="AW85">
        <v>88</v>
      </c>
      <c r="AX85">
        <v>43</v>
      </c>
      <c r="AY85">
        <v>33</v>
      </c>
      <c r="AZ85">
        <v>95</v>
      </c>
      <c r="BA85">
        <f>0</f>
        <v>0</v>
      </c>
      <c r="BB85">
        <v>56</v>
      </c>
      <c r="BC85">
        <v>29</v>
      </c>
      <c r="BD85">
        <v>89</v>
      </c>
      <c r="BE85">
        <v>90</v>
      </c>
      <c r="BF85">
        <v>17</v>
      </c>
      <c r="BG85">
        <v>84</v>
      </c>
      <c r="BH85">
        <v>42</v>
      </c>
      <c r="BI85">
        <v>85</v>
      </c>
      <c r="BJ85">
        <v>49</v>
      </c>
      <c r="BK85">
        <v>27</v>
      </c>
      <c r="BL85">
        <v>38</v>
      </c>
      <c r="BM85">
        <v>18</v>
      </c>
      <c r="BN85">
        <v>28</v>
      </c>
      <c r="BO85">
        <v>16</v>
      </c>
      <c r="BP85">
        <v>42</v>
      </c>
      <c r="BQ85">
        <v>51</v>
      </c>
      <c r="BR85">
        <v>31</v>
      </c>
      <c r="BS85">
        <v>97</v>
      </c>
      <c r="BT85">
        <v>45</v>
      </c>
      <c r="BU85">
        <v>67</v>
      </c>
      <c r="BV85">
        <v>89</v>
      </c>
      <c r="BW85">
        <v>91</v>
      </c>
      <c r="BX85">
        <v>79</v>
      </c>
      <c r="BY85">
        <v>55</v>
      </c>
      <c r="BZ85">
        <v>13</v>
      </c>
      <c r="CA85">
        <v>15</v>
      </c>
      <c r="CB85">
        <v>91</v>
      </c>
      <c r="CC85">
        <v>47</v>
      </c>
      <c r="CD85">
        <v>44</v>
      </c>
      <c r="CE85">
        <v>64</v>
      </c>
      <c r="CF85">
        <v>83</v>
      </c>
      <c r="CG85">
        <v>57</v>
      </c>
      <c r="CH85">
        <v>31</v>
      </c>
      <c r="CI85">
        <v>69</v>
      </c>
      <c r="CJ85">
        <v>38</v>
      </c>
      <c r="CK85">
        <v>76</v>
      </c>
      <c r="CL85">
        <v>91</v>
      </c>
      <c r="CM85">
        <v>19</v>
      </c>
    </row>
    <row r="86" spans="16:91" ht="15" customHeight="1" x14ac:dyDescent="0.25">
      <c r="P86" s="4" t="s">
        <v>890</v>
      </c>
      <c r="Q86">
        <v>98</v>
      </c>
      <c r="R86">
        <v>21</v>
      </c>
      <c r="S86">
        <v>58</v>
      </c>
      <c r="T86">
        <v>60</v>
      </c>
      <c r="U86">
        <v>61</v>
      </c>
      <c r="V86">
        <v>41</v>
      </c>
      <c r="W86">
        <v>67</v>
      </c>
      <c r="X86">
        <v>25</v>
      </c>
      <c r="Y86">
        <v>46</v>
      </c>
      <c r="Z86">
        <v>47</v>
      </c>
      <c r="AA86">
        <v>79</v>
      </c>
      <c r="AB86">
        <v>50</v>
      </c>
      <c r="AC86">
        <v>43</v>
      </c>
      <c r="AD86">
        <v>92</v>
      </c>
      <c r="AE86">
        <v>52</v>
      </c>
      <c r="AF86">
        <v>21</v>
      </c>
      <c r="AG86">
        <v>53</v>
      </c>
      <c r="AH86">
        <v>65</v>
      </c>
      <c r="AI86">
        <v>100</v>
      </c>
      <c r="AJ86">
        <v>21</v>
      </c>
      <c r="AK86">
        <v>94</v>
      </c>
      <c r="AL86">
        <v>27</v>
      </c>
      <c r="AM86">
        <v>93</v>
      </c>
      <c r="AN86">
        <v>72</v>
      </c>
      <c r="AO86">
        <v>100</v>
      </c>
      <c r="AP86">
        <v>68</v>
      </c>
      <c r="AQ86">
        <v>76</v>
      </c>
      <c r="AR86">
        <v>62</v>
      </c>
      <c r="AS86">
        <v>65</v>
      </c>
      <c r="AT86">
        <v>51</v>
      </c>
      <c r="AU86">
        <v>56</v>
      </c>
      <c r="AV86">
        <v>29</v>
      </c>
      <c r="AW86">
        <v>90</v>
      </c>
      <c r="AX86">
        <v>88</v>
      </c>
      <c r="AY86">
        <v>88</v>
      </c>
      <c r="AZ86">
        <v>41</v>
      </c>
      <c r="BA86">
        <v>65</v>
      </c>
      <c r="BB86">
        <f>0</f>
        <v>0</v>
      </c>
      <c r="BC86">
        <v>95</v>
      </c>
      <c r="BD86">
        <v>23</v>
      </c>
      <c r="BE86">
        <v>88</v>
      </c>
      <c r="BF86">
        <v>60</v>
      </c>
      <c r="BG86">
        <v>65</v>
      </c>
      <c r="BH86">
        <v>84</v>
      </c>
      <c r="BI86">
        <v>48</v>
      </c>
      <c r="BJ86">
        <v>67</v>
      </c>
      <c r="BK86">
        <v>68</v>
      </c>
      <c r="BL86">
        <v>54</v>
      </c>
      <c r="BM86">
        <v>54</v>
      </c>
      <c r="BN86">
        <v>30</v>
      </c>
      <c r="BO86">
        <v>55</v>
      </c>
      <c r="BP86">
        <v>36</v>
      </c>
      <c r="BQ86">
        <v>95</v>
      </c>
      <c r="BR86">
        <v>36</v>
      </c>
      <c r="BS86">
        <v>50</v>
      </c>
      <c r="BT86">
        <v>40</v>
      </c>
      <c r="BU86">
        <v>20</v>
      </c>
      <c r="BV86">
        <v>55</v>
      </c>
      <c r="BW86">
        <v>69</v>
      </c>
      <c r="BX86">
        <v>45</v>
      </c>
      <c r="BY86">
        <v>63</v>
      </c>
      <c r="BZ86">
        <v>91</v>
      </c>
      <c r="CA86">
        <v>91</v>
      </c>
      <c r="CB86">
        <v>14</v>
      </c>
      <c r="CC86">
        <v>11</v>
      </c>
      <c r="CD86">
        <v>30</v>
      </c>
      <c r="CE86">
        <v>83</v>
      </c>
      <c r="CF86">
        <v>39</v>
      </c>
      <c r="CG86">
        <v>85</v>
      </c>
      <c r="CH86">
        <v>12</v>
      </c>
      <c r="CI86">
        <v>35</v>
      </c>
      <c r="CJ86">
        <v>61</v>
      </c>
      <c r="CK86">
        <v>66</v>
      </c>
      <c r="CL86">
        <v>67</v>
      </c>
      <c r="CM86">
        <v>36</v>
      </c>
    </row>
    <row r="87" spans="16:91" ht="15" customHeight="1" x14ac:dyDescent="0.25">
      <c r="P87" s="4" t="s">
        <v>889</v>
      </c>
      <c r="Q87">
        <v>67</v>
      </c>
      <c r="R87">
        <v>74</v>
      </c>
      <c r="S87">
        <v>50</v>
      </c>
      <c r="T87">
        <v>38</v>
      </c>
      <c r="U87">
        <v>54</v>
      </c>
      <c r="V87">
        <v>72</v>
      </c>
      <c r="W87">
        <v>85</v>
      </c>
      <c r="X87">
        <v>53</v>
      </c>
      <c r="Y87">
        <v>37</v>
      </c>
      <c r="Z87">
        <v>96</v>
      </c>
      <c r="AA87">
        <v>70</v>
      </c>
      <c r="AB87">
        <v>88</v>
      </c>
      <c r="AC87">
        <v>62</v>
      </c>
      <c r="AD87">
        <v>93</v>
      </c>
      <c r="AE87">
        <v>38</v>
      </c>
      <c r="AF87">
        <v>37</v>
      </c>
      <c r="AG87">
        <v>42</v>
      </c>
      <c r="AH87">
        <v>32</v>
      </c>
      <c r="AI87">
        <v>97</v>
      </c>
      <c r="AJ87">
        <v>12</v>
      </c>
      <c r="AK87">
        <v>74</v>
      </c>
      <c r="AL87">
        <v>52</v>
      </c>
      <c r="AM87">
        <v>80</v>
      </c>
      <c r="AN87">
        <v>68</v>
      </c>
      <c r="AO87">
        <v>63</v>
      </c>
      <c r="AP87">
        <v>41</v>
      </c>
      <c r="AQ87">
        <v>91</v>
      </c>
      <c r="AR87">
        <v>63</v>
      </c>
      <c r="AS87">
        <v>28</v>
      </c>
      <c r="AT87">
        <v>57</v>
      </c>
      <c r="AU87">
        <v>34</v>
      </c>
      <c r="AV87">
        <v>49</v>
      </c>
      <c r="AW87">
        <v>72</v>
      </c>
      <c r="AX87">
        <v>67</v>
      </c>
      <c r="AY87">
        <v>17</v>
      </c>
      <c r="AZ87">
        <v>20</v>
      </c>
      <c r="BA87">
        <v>42</v>
      </c>
      <c r="BB87">
        <v>96</v>
      </c>
      <c r="BC87">
        <f>0</f>
        <v>0</v>
      </c>
      <c r="BD87">
        <v>40</v>
      </c>
      <c r="BE87">
        <v>84</v>
      </c>
      <c r="BF87">
        <v>66</v>
      </c>
      <c r="BG87">
        <v>90</v>
      </c>
      <c r="BH87">
        <v>57</v>
      </c>
      <c r="BI87">
        <v>68</v>
      </c>
      <c r="BJ87">
        <v>56</v>
      </c>
      <c r="BK87">
        <v>49</v>
      </c>
      <c r="BL87">
        <v>13</v>
      </c>
      <c r="BM87">
        <v>34</v>
      </c>
      <c r="BN87">
        <v>75</v>
      </c>
      <c r="BO87">
        <v>53</v>
      </c>
      <c r="BP87">
        <v>30</v>
      </c>
      <c r="BQ87">
        <v>73</v>
      </c>
      <c r="BR87">
        <v>26</v>
      </c>
      <c r="BS87">
        <v>26</v>
      </c>
      <c r="BT87">
        <v>53</v>
      </c>
      <c r="BU87">
        <v>99</v>
      </c>
      <c r="BV87">
        <v>88</v>
      </c>
      <c r="BW87">
        <v>39</v>
      </c>
      <c r="BX87">
        <v>17</v>
      </c>
      <c r="BY87">
        <v>62</v>
      </c>
      <c r="BZ87">
        <v>85</v>
      </c>
      <c r="CA87">
        <v>38</v>
      </c>
      <c r="CB87">
        <v>60</v>
      </c>
      <c r="CC87">
        <v>28</v>
      </c>
      <c r="CD87">
        <v>56</v>
      </c>
      <c r="CE87">
        <v>23</v>
      </c>
      <c r="CF87">
        <v>32</v>
      </c>
      <c r="CG87">
        <v>61</v>
      </c>
      <c r="CH87">
        <v>65</v>
      </c>
      <c r="CI87">
        <v>37</v>
      </c>
      <c r="CJ87">
        <v>66</v>
      </c>
      <c r="CK87">
        <v>46</v>
      </c>
      <c r="CL87">
        <v>30</v>
      </c>
      <c r="CM87">
        <v>35</v>
      </c>
    </row>
    <row r="88" spans="16:91" ht="15" customHeight="1" x14ac:dyDescent="0.25">
      <c r="P88" s="4" t="s">
        <v>888</v>
      </c>
      <c r="Q88">
        <v>18</v>
      </c>
      <c r="R88">
        <v>25</v>
      </c>
      <c r="S88">
        <v>12</v>
      </c>
      <c r="T88">
        <v>21</v>
      </c>
      <c r="U88">
        <v>29</v>
      </c>
      <c r="V88">
        <v>11</v>
      </c>
      <c r="W88">
        <v>94</v>
      </c>
      <c r="X88">
        <v>43</v>
      </c>
      <c r="Y88">
        <v>95</v>
      </c>
      <c r="Z88">
        <v>44</v>
      </c>
      <c r="AA88">
        <v>64</v>
      </c>
      <c r="AB88">
        <v>57</v>
      </c>
      <c r="AC88">
        <v>87</v>
      </c>
      <c r="AD88">
        <v>35</v>
      </c>
      <c r="AE88">
        <v>78</v>
      </c>
      <c r="AF88">
        <v>22</v>
      </c>
      <c r="AG88">
        <v>87</v>
      </c>
      <c r="AH88">
        <v>96</v>
      </c>
      <c r="AI88">
        <v>82</v>
      </c>
      <c r="AJ88">
        <v>13</v>
      </c>
      <c r="AK88">
        <v>52</v>
      </c>
      <c r="AL88">
        <v>69</v>
      </c>
      <c r="AM88">
        <v>70</v>
      </c>
      <c r="AN88">
        <v>56</v>
      </c>
      <c r="AO88">
        <v>86</v>
      </c>
      <c r="AP88">
        <v>33</v>
      </c>
      <c r="AQ88">
        <v>43</v>
      </c>
      <c r="AR88">
        <v>87</v>
      </c>
      <c r="AS88">
        <v>65</v>
      </c>
      <c r="AT88">
        <v>96</v>
      </c>
      <c r="AU88">
        <v>42</v>
      </c>
      <c r="AV88">
        <v>85</v>
      </c>
      <c r="AW88">
        <v>30</v>
      </c>
      <c r="AX88">
        <v>87</v>
      </c>
      <c r="AY88">
        <v>90</v>
      </c>
      <c r="AZ88">
        <v>71</v>
      </c>
      <c r="BA88">
        <v>59</v>
      </c>
      <c r="BB88">
        <v>83</v>
      </c>
      <c r="BC88">
        <v>15</v>
      </c>
      <c r="BD88">
        <f>0</f>
        <v>0</v>
      </c>
      <c r="BE88">
        <v>56</v>
      </c>
      <c r="BF88">
        <v>79</v>
      </c>
      <c r="BG88">
        <v>76</v>
      </c>
      <c r="BH88">
        <v>78</v>
      </c>
      <c r="BI88">
        <v>90</v>
      </c>
      <c r="BJ88">
        <v>53</v>
      </c>
      <c r="BK88">
        <v>53</v>
      </c>
      <c r="BL88">
        <v>63</v>
      </c>
      <c r="BM88">
        <v>44</v>
      </c>
      <c r="BN88">
        <v>52</v>
      </c>
      <c r="BO88">
        <v>81</v>
      </c>
      <c r="BP88">
        <v>21</v>
      </c>
      <c r="BQ88">
        <v>56</v>
      </c>
      <c r="BR88">
        <v>40</v>
      </c>
      <c r="BS88">
        <v>61</v>
      </c>
      <c r="BT88">
        <v>32</v>
      </c>
      <c r="BU88">
        <v>73</v>
      </c>
      <c r="BV88">
        <v>85</v>
      </c>
      <c r="BW88">
        <v>77</v>
      </c>
      <c r="BX88">
        <v>33</v>
      </c>
      <c r="BY88">
        <v>35</v>
      </c>
      <c r="BZ88">
        <v>43</v>
      </c>
      <c r="CA88">
        <v>85</v>
      </c>
      <c r="CB88">
        <v>66</v>
      </c>
      <c r="CC88">
        <v>38</v>
      </c>
      <c r="CD88">
        <v>78</v>
      </c>
      <c r="CE88">
        <v>71</v>
      </c>
      <c r="CF88">
        <v>19</v>
      </c>
      <c r="CG88">
        <v>90</v>
      </c>
      <c r="CH88">
        <v>68</v>
      </c>
      <c r="CI88">
        <v>53</v>
      </c>
      <c r="CJ88">
        <v>54</v>
      </c>
      <c r="CK88">
        <v>47</v>
      </c>
      <c r="CL88">
        <v>65</v>
      </c>
      <c r="CM88">
        <v>47</v>
      </c>
    </row>
    <row r="89" spans="16:91" ht="15" customHeight="1" x14ac:dyDescent="0.25">
      <c r="P89" s="4" t="s">
        <v>887</v>
      </c>
      <c r="Q89">
        <v>75</v>
      </c>
      <c r="R89">
        <v>44</v>
      </c>
      <c r="S89">
        <v>26</v>
      </c>
      <c r="T89">
        <v>19</v>
      </c>
      <c r="U89">
        <v>83</v>
      </c>
      <c r="V89">
        <v>56</v>
      </c>
      <c r="W89">
        <v>45</v>
      </c>
      <c r="X89">
        <v>14</v>
      </c>
      <c r="Y89">
        <v>22</v>
      </c>
      <c r="Z89">
        <v>75</v>
      </c>
      <c r="AA89">
        <v>90</v>
      </c>
      <c r="AB89">
        <v>80</v>
      </c>
      <c r="AC89">
        <v>55</v>
      </c>
      <c r="AD89">
        <v>64</v>
      </c>
      <c r="AE89">
        <v>51</v>
      </c>
      <c r="AF89">
        <v>48</v>
      </c>
      <c r="AG89">
        <v>17</v>
      </c>
      <c r="AH89">
        <v>25</v>
      </c>
      <c r="AI89">
        <v>76</v>
      </c>
      <c r="AJ89">
        <v>62</v>
      </c>
      <c r="AK89">
        <v>15</v>
      </c>
      <c r="AL89">
        <v>22</v>
      </c>
      <c r="AM89">
        <v>89</v>
      </c>
      <c r="AN89">
        <v>59</v>
      </c>
      <c r="AO89">
        <v>79</v>
      </c>
      <c r="AP89">
        <v>91</v>
      </c>
      <c r="AQ89">
        <v>70</v>
      </c>
      <c r="AR89">
        <v>79</v>
      </c>
      <c r="AS89">
        <v>67</v>
      </c>
      <c r="AT89">
        <v>34</v>
      </c>
      <c r="AU89">
        <v>25</v>
      </c>
      <c r="AV89">
        <v>63</v>
      </c>
      <c r="AW89">
        <v>38</v>
      </c>
      <c r="AX89">
        <v>40</v>
      </c>
      <c r="AY89">
        <v>21</v>
      </c>
      <c r="AZ89">
        <v>74</v>
      </c>
      <c r="BA89">
        <v>91</v>
      </c>
      <c r="BB89">
        <v>92</v>
      </c>
      <c r="BC89">
        <v>76</v>
      </c>
      <c r="BD89">
        <v>26</v>
      </c>
      <c r="BE89">
        <f>0</f>
        <v>0</v>
      </c>
      <c r="BF89">
        <v>60</v>
      </c>
      <c r="BG89">
        <v>54</v>
      </c>
      <c r="BH89">
        <v>23</v>
      </c>
      <c r="BI89">
        <v>91</v>
      </c>
      <c r="BJ89">
        <v>10</v>
      </c>
      <c r="BK89">
        <v>72</v>
      </c>
      <c r="BL89">
        <v>26</v>
      </c>
      <c r="BM89">
        <v>48</v>
      </c>
      <c r="BN89">
        <v>31</v>
      </c>
      <c r="BO89">
        <v>83</v>
      </c>
      <c r="BP89">
        <v>100</v>
      </c>
      <c r="BQ89">
        <v>14</v>
      </c>
      <c r="BR89">
        <v>72</v>
      </c>
      <c r="BS89">
        <v>36</v>
      </c>
      <c r="BT89">
        <v>71</v>
      </c>
      <c r="BU89">
        <v>30</v>
      </c>
      <c r="BV89">
        <v>34</v>
      </c>
      <c r="BW89">
        <v>45</v>
      </c>
      <c r="BX89">
        <v>11</v>
      </c>
      <c r="BY89">
        <v>83</v>
      </c>
      <c r="BZ89">
        <v>30</v>
      </c>
      <c r="CA89">
        <v>43</v>
      </c>
      <c r="CB89">
        <v>74</v>
      </c>
      <c r="CC89">
        <v>12</v>
      </c>
      <c r="CD89">
        <v>34</v>
      </c>
      <c r="CE89">
        <v>49</v>
      </c>
      <c r="CF89">
        <v>31</v>
      </c>
      <c r="CG89">
        <v>16</v>
      </c>
      <c r="CH89">
        <v>49</v>
      </c>
      <c r="CI89">
        <v>94</v>
      </c>
      <c r="CJ89">
        <v>29</v>
      </c>
      <c r="CK89">
        <v>88</v>
      </c>
      <c r="CL89">
        <v>97</v>
      </c>
      <c r="CM89">
        <v>38</v>
      </c>
    </row>
    <row r="90" spans="16:91" ht="15" customHeight="1" x14ac:dyDescent="0.25">
      <c r="P90" s="4" t="s">
        <v>886</v>
      </c>
      <c r="Q90">
        <v>100</v>
      </c>
      <c r="R90">
        <v>91</v>
      </c>
      <c r="S90">
        <v>21</v>
      </c>
      <c r="T90">
        <v>85</v>
      </c>
      <c r="U90">
        <v>87</v>
      </c>
      <c r="V90">
        <v>16</v>
      </c>
      <c r="W90">
        <v>57</v>
      </c>
      <c r="X90">
        <v>100</v>
      </c>
      <c r="Y90">
        <v>80</v>
      </c>
      <c r="Z90">
        <v>28</v>
      </c>
      <c r="AA90">
        <v>23</v>
      </c>
      <c r="AB90">
        <v>57</v>
      </c>
      <c r="AC90">
        <v>35</v>
      </c>
      <c r="AD90">
        <v>79</v>
      </c>
      <c r="AE90">
        <v>62</v>
      </c>
      <c r="AF90">
        <v>63</v>
      </c>
      <c r="AG90">
        <v>54</v>
      </c>
      <c r="AH90">
        <v>64</v>
      </c>
      <c r="AI90">
        <v>36</v>
      </c>
      <c r="AJ90">
        <v>77</v>
      </c>
      <c r="AK90">
        <v>72</v>
      </c>
      <c r="AL90">
        <v>31</v>
      </c>
      <c r="AM90">
        <v>26</v>
      </c>
      <c r="AN90">
        <v>77</v>
      </c>
      <c r="AO90">
        <v>31</v>
      </c>
      <c r="AP90">
        <v>80</v>
      </c>
      <c r="AQ90">
        <v>72</v>
      </c>
      <c r="AR90">
        <v>90</v>
      </c>
      <c r="AS90">
        <v>82</v>
      </c>
      <c r="AT90">
        <v>87</v>
      </c>
      <c r="AU90">
        <v>34</v>
      </c>
      <c r="AV90">
        <v>26</v>
      </c>
      <c r="AW90">
        <v>97</v>
      </c>
      <c r="AX90">
        <v>57</v>
      </c>
      <c r="AY90">
        <v>89</v>
      </c>
      <c r="AZ90">
        <v>75</v>
      </c>
      <c r="BA90">
        <v>93</v>
      </c>
      <c r="BB90">
        <v>42</v>
      </c>
      <c r="BC90">
        <v>100</v>
      </c>
      <c r="BD90">
        <v>51</v>
      </c>
      <c r="BE90">
        <v>33</v>
      </c>
      <c r="BF90">
        <f>0</f>
        <v>0</v>
      </c>
      <c r="BG90">
        <v>31</v>
      </c>
      <c r="BH90">
        <v>75</v>
      </c>
      <c r="BI90">
        <v>25</v>
      </c>
      <c r="BJ90">
        <v>53</v>
      </c>
      <c r="BK90">
        <v>37</v>
      </c>
      <c r="BL90">
        <v>54</v>
      </c>
      <c r="BM90">
        <v>17</v>
      </c>
      <c r="BN90">
        <v>92</v>
      </c>
      <c r="BO90">
        <v>84</v>
      </c>
      <c r="BP90">
        <v>56</v>
      </c>
      <c r="BQ90">
        <v>93</v>
      </c>
      <c r="BR90">
        <v>44</v>
      </c>
      <c r="BS90">
        <v>58</v>
      </c>
      <c r="BT90">
        <v>49</v>
      </c>
      <c r="BU90">
        <v>75</v>
      </c>
      <c r="BV90">
        <v>45</v>
      </c>
      <c r="BW90">
        <v>28</v>
      </c>
      <c r="BX90">
        <v>19</v>
      </c>
      <c r="BY90">
        <v>16</v>
      </c>
      <c r="BZ90">
        <v>89</v>
      </c>
      <c r="CA90">
        <v>33</v>
      </c>
      <c r="CB90">
        <v>23</v>
      </c>
      <c r="CC90">
        <v>57</v>
      </c>
      <c r="CD90">
        <v>90</v>
      </c>
      <c r="CE90">
        <v>16</v>
      </c>
      <c r="CF90">
        <v>27</v>
      </c>
      <c r="CG90">
        <v>92</v>
      </c>
      <c r="CH90">
        <v>44</v>
      </c>
      <c r="CI90">
        <v>48</v>
      </c>
      <c r="CJ90">
        <v>47</v>
      </c>
      <c r="CK90">
        <v>40</v>
      </c>
      <c r="CL90">
        <v>66</v>
      </c>
      <c r="CM90">
        <v>24</v>
      </c>
    </row>
    <row r="91" spans="16:91" ht="15" customHeight="1" x14ac:dyDescent="0.25">
      <c r="P91" s="4" t="s">
        <v>885</v>
      </c>
      <c r="Q91">
        <v>44</v>
      </c>
      <c r="R91">
        <v>87</v>
      </c>
      <c r="S91">
        <v>52</v>
      </c>
      <c r="T91">
        <v>86</v>
      </c>
      <c r="U91">
        <v>47</v>
      </c>
      <c r="V91">
        <v>35</v>
      </c>
      <c r="W91">
        <v>47</v>
      </c>
      <c r="X91">
        <v>100</v>
      </c>
      <c r="Y91">
        <v>94</v>
      </c>
      <c r="Z91">
        <v>76</v>
      </c>
      <c r="AA91">
        <v>14</v>
      </c>
      <c r="AB91">
        <v>99</v>
      </c>
      <c r="AC91">
        <v>16</v>
      </c>
      <c r="AD91">
        <v>33</v>
      </c>
      <c r="AE91">
        <v>53</v>
      </c>
      <c r="AF91">
        <v>51</v>
      </c>
      <c r="AG91">
        <v>25</v>
      </c>
      <c r="AH91">
        <v>84</v>
      </c>
      <c r="AI91">
        <v>31</v>
      </c>
      <c r="AJ91">
        <v>54</v>
      </c>
      <c r="AK91">
        <v>29</v>
      </c>
      <c r="AL91">
        <v>100</v>
      </c>
      <c r="AM91">
        <v>62</v>
      </c>
      <c r="AN91">
        <v>85</v>
      </c>
      <c r="AO91">
        <v>60</v>
      </c>
      <c r="AP91">
        <v>16</v>
      </c>
      <c r="AQ91">
        <v>75</v>
      </c>
      <c r="AR91">
        <v>85</v>
      </c>
      <c r="AS91">
        <v>48</v>
      </c>
      <c r="AT91">
        <v>89</v>
      </c>
      <c r="AU91">
        <v>45</v>
      </c>
      <c r="AV91">
        <v>98</v>
      </c>
      <c r="AW91">
        <v>74</v>
      </c>
      <c r="AX91">
        <v>90</v>
      </c>
      <c r="AY91">
        <v>73</v>
      </c>
      <c r="AZ91">
        <v>99</v>
      </c>
      <c r="BA91">
        <v>44</v>
      </c>
      <c r="BB91">
        <v>95</v>
      </c>
      <c r="BC91">
        <v>19</v>
      </c>
      <c r="BD91">
        <v>55</v>
      </c>
      <c r="BE91">
        <v>59</v>
      </c>
      <c r="BF91">
        <v>53</v>
      </c>
      <c r="BG91">
        <f>0</f>
        <v>0</v>
      </c>
      <c r="BH91">
        <v>55</v>
      </c>
      <c r="BI91">
        <v>80</v>
      </c>
      <c r="BJ91">
        <v>22</v>
      </c>
      <c r="BK91">
        <v>33</v>
      </c>
      <c r="BL91">
        <v>70</v>
      </c>
      <c r="BM91">
        <v>25</v>
      </c>
      <c r="BN91">
        <v>57</v>
      </c>
      <c r="BO91">
        <v>48</v>
      </c>
      <c r="BP91">
        <v>81</v>
      </c>
      <c r="BQ91">
        <v>59</v>
      </c>
      <c r="BR91">
        <v>35</v>
      </c>
      <c r="BS91">
        <v>27</v>
      </c>
      <c r="BT91">
        <v>82</v>
      </c>
      <c r="BU91">
        <v>27</v>
      </c>
      <c r="BV91">
        <v>38</v>
      </c>
      <c r="BW91">
        <v>79</v>
      </c>
      <c r="BX91">
        <v>66</v>
      </c>
      <c r="BY91">
        <v>10</v>
      </c>
      <c r="BZ91">
        <v>65</v>
      </c>
      <c r="CA91">
        <v>90</v>
      </c>
      <c r="CB91">
        <v>23</v>
      </c>
      <c r="CC91">
        <v>11</v>
      </c>
      <c r="CD91">
        <v>91</v>
      </c>
      <c r="CE91">
        <v>17</v>
      </c>
      <c r="CF91">
        <v>22</v>
      </c>
      <c r="CG91">
        <v>46</v>
      </c>
      <c r="CH91">
        <v>55</v>
      </c>
      <c r="CI91">
        <v>64</v>
      </c>
      <c r="CJ91">
        <v>91</v>
      </c>
      <c r="CK91">
        <v>96</v>
      </c>
      <c r="CL91">
        <v>77</v>
      </c>
      <c r="CM91">
        <v>84</v>
      </c>
    </row>
    <row r="92" spans="16:91" ht="15" customHeight="1" x14ac:dyDescent="0.25">
      <c r="P92" s="4" t="s">
        <v>884</v>
      </c>
      <c r="Q92">
        <v>62</v>
      </c>
      <c r="R92">
        <v>69</v>
      </c>
      <c r="S92">
        <v>11</v>
      </c>
      <c r="T92">
        <v>33</v>
      </c>
      <c r="U92">
        <v>68</v>
      </c>
      <c r="V92">
        <v>24</v>
      </c>
      <c r="W92">
        <v>90</v>
      </c>
      <c r="X92">
        <v>14</v>
      </c>
      <c r="Y92">
        <v>50</v>
      </c>
      <c r="Z92">
        <v>30</v>
      </c>
      <c r="AA92">
        <v>78</v>
      </c>
      <c r="AB92">
        <v>43</v>
      </c>
      <c r="AC92">
        <v>12</v>
      </c>
      <c r="AD92">
        <v>98</v>
      </c>
      <c r="AE92">
        <v>87</v>
      </c>
      <c r="AF92">
        <v>67</v>
      </c>
      <c r="AG92">
        <v>29</v>
      </c>
      <c r="AH92">
        <v>23</v>
      </c>
      <c r="AI92">
        <v>46</v>
      </c>
      <c r="AJ92">
        <v>39</v>
      </c>
      <c r="AK92">
        <v>16</v>
      </c>
      <c r="AL92">
        <v>12</v>
      </c>
      <c r="AM92">
        <v>11</v>
      </c>
      <c r="AN92">
        <v>27</v>
      </c>
      <c r="AO92">
        <v>46</v>
      </c>
      <c r="AP92">
        <v>75</v>
      </c>
      <c r="AQ92">
        <v>92</v>
      </c>
      <c r="AR92">
        <v>45</v>
      </c>
      <c r="AS92">
        <v>65</v>
      </c>
      <c r="AT92">
        <v>65</v>
      </c>
      <c r="AU92">
        <v>51</v>
      </c>
      <c r="AV92">
        <v>97</v>
      </c>
      <c r="AW92">
        <v>19</v>
      </c>
      <c r="AX92">
        <v>84</v>
      </c>
      <c r="AY92">
        <v>53</v>
      </c>
      <c r="AZ92">
        <v>77</v>
      </c>
      <c r="BA92">
        <v>28</v>
      </c>
      <c r="BB92">
        <v>65</v>
      </c>
      <c r="BC92">
        <v>28</v>
      </c>
      <c r="BD92">
        <v>44</v>
      </c>
      <c r="BE92">
        <v>81</v>
      </c>
      <c r="BF92">
        <v>78</v>
      </c>
      <c r="BG92">
        <v>58</v>
      </c>
      <c r="BH92">
        <f>0</f>
        <v>0</v>
      </c>
      <c r="BI92">
        <v>22</v>
      </c>
      <c r="BJ92">
        <v>85</v>
      </c>
      <c r="BK92">
        <v>51</v>
      </c>
      <c r="BL92">
        <v>58</v>
      </c>
      <c r="BM92">
        <v>48</v>
      </c>
      <c r="BN92">
        <v>68</v>
      </c>
      <c r="BO92">
        <v>13</v>
      </c>
      <c r="BP92">
        <v>56</v>
      </c>
      <c r="BQ92">
        <v>25</v>
      </c>
      <c r="BR92">
        <v>21</v>
      </c>
      <c r="BS92">
        <v>59</v>
      </c>
      <c r="BT92">
        <v>37</v>
      </c>
      <c r="BU92">
        <v>56</v>
      </c>
      <c r="BV92">
        <v>13</v>
      </c>
      <c r="BW92">
        <v>50</v>
      </c>
      <c r="BX92">
        <v>55</v>
      </c>
      <c r="BY92">
        <v>74</v>
      </c>
      <c r="BZ92">
        <v>90</v>
      </c>
      <c r="CA92">
        <v>60</v>
      </c>
      <c r="CB92">
        <v>48</v>
      </c>
      <c r="CC92">
        <v>54</v>
      </c>
      <c r="CD92">
        <v>90</v>
      </c>
      <c r="CE92">
        <v>15</v>
      </c>
      <c r="CF92">
        <v>45</v>
      </c>
      <c r="CG92">
        <v>70</v>
      </c>
      <c r="CH92">
        <v>79</v>
      </c>
      <c r="CI92">
        <v>76</v>
      </c>
      <c r="CJ92">
        <v>26</v>
      </c>
      <c r="CK92">
        <v>79</v>
      </c>
      <c r="CL92">
        <v>83</v>
      </c>
      <c r="CM92">
        <v>37</v>
      </c>
    </row>
    <row r="93" spans="16:91" ht="15" customHeight="1" x14ac:dyDescent="0.25">
      <c r="P93" s="4" t="s">
        <v>883</v>
      </c>
      <c r="Q93">
        <v>37</v>
      </c>
      <c r="R93">
        <v>55</v>
      </c>
      <c r="S93">
        <v>11</v>
      </c>
      <c r="T93">
        <v>66</v>
      </c>
      <c r="U93">
        <v>62</v>
      </c>
      <c r="V93">
        <v>91</v>
      </c>
      <c r="W93">
        <v>91</v>
      </c>
      <c r="X93">
        <v>62</v>
      </c>
      <c r="Y93">
        <v>69</v>
      </c>
      <c r="Z93">
        <v>84</v>
      </c>
      <c r="AA93">
        <v>99</v>
      </c>
      <c r="AB93">
        <v>72</v>
      </c>
      <c r="AC93">
        <v>20</v>
      </c>
      <c r="AD93">
        <v>59</v>
      </c>
      <c r="AE93">
        <v>36</v>
      </c>
      <c r="AF93">
        <v>77</v>
      </c>
      <c r="AG93">
        <v>64</v>
      </c>
      <c r="AH93">
        <v>15</v>
      </c>
      <c r="AI93">
        <v>17</v>
      </c>
      <c r="AJ93">
        <v>38</v>
      </c>
      <c r="AK93">
        <v>52</v>
      </c>
      <c r="AL93">
        <v>42</v>
      </c>
      <c r="AM93">
        <v>95</v>
      </c>
      <c r="AN93">
        <v>86</v>
      </c>
      <c r="AO93">
        <v>77</v>
      </c>
      <c r="AP93">
        <v>30</v>
      </c>
      <c r="AQ93">
        <v>88</v>
      </c>
      <c r="AR93">
        <v>14</v>
      </c>
      <c r="AS93">
        <v>99</v>
      </c>
      <c r="AT93">
        <v>51</v>
      </c>
      <c r="AU93">
        <v>11</v>
      </c>
      <c r="AV93">
        <v>45</v>
      </c>
      <c r="AW93">
        <v>96</v>
      </c>
      <c r="AX93">
        <v>79</v>
      </c>
      <c r="AY93">
        <v>86</v>
      </c>
      <c r="AZ93">
        <v>60</v>
      </c>
      <c r="BA93">
        <v>98</v>
      </c>
      <c r="BB93">
        <v>54</v>
      </c>
      <c r="BC93">
        <v>27</v>
      </c>
      <c r="BD93">
        <v>11</v>
      </c>
      <c r="BE93">
        <v>28</v>
      </c>
      <c r="BF93">
        <v>82</v>
      </c>
      <c r="BG93">
        <v>46</v>
      </c>
      <c r="BH93">
        <v>96</v>
      </c>
      <c r="BI93">
        <f>0</f>
        <v>0</v>
      </c>
      <c r="BJ93">
        <v>38</v>
      </c>
      <c r="BK93">
        <v>61</v>
      </c>
      <c r="BL93">
        <v>73</v>
      </c>
      <c r="BM93">
        <v>99</v>
      </c>
      <c r="BN93">
        <v>100</v>
      </c>
      <c r="BO93">
        <v>19</v>
      </c>
      <c r="BP93">
        <v>38</v>
      </c>
      <c r="BQ93">
        <v>25</v>
      </c>
      <c r="BR93">
        <v>32</v>
      </c>
      <c r="BS93">
        <v>47</v>
      </c>
      <c r="BT93">
        <v>59</v>
      </c>
      <c r="BU93">
        <v>16</v>
      </c>
      <c r="BV93">
        <v>88</v>
      </c>
      <c r="BW93">
        <v>32</v>
      </c>
      <c r="BX93">
        <v>97</v>
      </c>
      <c r="BY93">
        <v>65</v>
      </c>
      <c r="BZ93">
        <v>93</v>
      </c>
      <c r="CA93">
        <v>36</v>
      </c>
      <c r="CB93">
        <v>33</v>
      </c>
      <c r="CC93">
        <v>17</v>
      </c>
      <c r="CD93">
        <v>41</v>
      </c>
      <c r="CE93">
        <v>15</v>
      </c>
      <c r="CF93">
        <v>43</v>
      </c>
      <c r="CG93">
        <v>62</v>
      </c>
      <c r="CH93">
        <v>83</v>
      </c>
      <c r="CI93">
        <v>71</v>
      </c>
      <c r="CJ93">
        <v>19</v>
      </c>
      <c r="CK93">
        <v>45</v>
      </c>
      <c r="CL93">
        <v>66</v>
      </c>
      <c r="CM93">
        <v>91</v>
      </c>
    </row>
    <row r="94" spans="16:91" ht="15" customHeight="1" x14ac:dyDescent="0.25">
      <c r="P94" s="4" t="s">
        <v>882</v>
      </c>
      <c r="Q94">
        <v>53</v>
      </c>
      <c r="R94">
        <v>76</v>
      </c>
      <c r="S94">
        <v>17</v>
      </c>
      <c r="T94">
        <v>39</v>
      </c>
      <c r="U94">
        <v>18</v>
      </c>
      <c r="V94">
        <v>41</v>
      </c>
      <c r="W94">
        <v>81</v>
      </c>
      <c r="X94">
        <v>90</v>
      </c>
      <c r="Y94">
        <v>89</v>
      </c>
      <c r="Z94">
        <v>87</v>
      </c>
      <c r="AA94">
        <v>100</v>
      </c>
      <c r="AB94">
        <v>15</v>
      </c>
      <c r="AC94">
        <v>82</v>
      </c>
      <c r="AD94">
        <v>53</v>
      </c>
      <c r="AE94">
        <v>97</v>
      </c>
      <c r="AF94">
        <v>11</v>
      </c>
      <c r="AG94">
        <v>10</v>
      </c>
      <c r="AH94">
        <v>24</v>
      </c>
      <c r="AI94">
        <v>98</v>
      </c>
      <c r="AJ94">
        <v>83</v>
      </c>
      <c r="AK94">
        <v>57</v>
      </c>
      <c r="AL94">
        <v>64</v>
      </c>
      <c r="AM94">
        <v>36</v>
      </c>
      <c r="AN94">
        <v>85</v>
      </c>
      <c r="AO94">
        <v>86</v>
      </c>
      <c r="AP94">
        <v>46</v>
      </c>
      <c r="AQ94">
        <v>93</v>
      </c>
      <c r="AR94">
        <v>71</v>
      </c>
      <c r="AS94">
        <v>46</v>
      </c>
      <c r="AT94">
        <v>60</v>
      </c>
      <c r="AU94">
        <v>35</v>
      </c>
      <c r="AV94">
        <v>25</v>
      </c>
      <c r="AW94">
        <v>100</v>
      </c>
      <c r="AX94">
        <v>53</v>
      </c>
      <c r="AY94">
        <v>24</v>
      </c>
      <c r="AZ94">
        <v>37</v>
      </c>
      <c r="BA94">
        <v>85</v>
      </c>
      <c r="BB94">
        <v>83</v>
      </c>
      <c r="BC94">
        <v>74</v>
      </c>
      <c r="BD94">
        <v>19</v>
      </c>
      <c r="BE94">
        <v>99</v>
      </c>
      <c r="BF94">
        <v>11</v>
      </c>
      <c r="BG94">
        <v>34</v>
      </c>
      <c r="BH94">
        <v>97</v>
      </c>
      <c r="BI94">
        <v>74</v>
      </c>
      <c r="BJ94">
        <f>0</f>
        <v>0</v>
      </c>
      <c r="BK94">
        <v>89</v>
      </c>
      <c r="BL94">
        <v>29</v>
      </c>
      <c r="BM94">
        <v>98</v>
      </c>
      <c r="BN94">
        <v>84</v>
      </c>
      <c r="BO94">
        <v>94</v>
      </c>
      <c r="BP94">
        <v>98</v>
      </c>
      <c r="BQ94">
        <v>26</v>
      </c>
      <c r="BR94">
        <v>20</v>
      </c>
      <c r="BS94">
        <v>66</v>
      </c>
      <c r="BT94">
        <v>64</v>
      </c>
      <c r="BU94">
        <v>31</v>
      </c>
      <c r="BV94">
        <v>58</v>
      </c>
      <c r="BW94">
        <v>81</v>
      </c>
      <c r="BX94">
        <v>48</v>
      </c>
      <c r="BY94">
        <v>39</v>
      </c>
      <c r="BZ94">
        <v>55</v>
      </c>
      <c r="CA94">
        <v>54</v>
      </c>
      <c r="CB94">
        <v>69</v>
      </c>
      <c r="CC94">
        <v>29</v>
      </c>
      <c r="CD94">
        <v>56</v>
      </c>
      <c r="CE94">
        <v>11</v>
      </c>
      <c r="CF94">
        <v>46</v>
      </c>
      <c r="CG94">
        <v>39</v>
      </c>
      <c r="CH94">
        <v>23</v>
      </c>
      <c r="CI94">
        <v>18</v>
      </c>
      <c r="CJ94">
        <v>12</v>
      </c>
      <c r="CK94">
        <v>11</v>
      </c>
      <c r="CL94">
        <v>87</v>
      </c>
      <c r="CM94">
        <v>71</v>
      </c>
    </row>
    <row r="95" spans="16:91" ht="15" customHeight="1" x14ac:dyDescent="0.25">
      <c r="P95" s="4" t="s">
        <v>881</v>
      </c>
      <c r="Q95">
        <v>98</v>
      </c>
      <c r="R95">
        <v>75</v>
      </c>
      <c r="S95">
        <v>100</v>
      </c>
      <c r="T95">
        <v>67</v>
      </c>
      <c r="U95">
        <v>54</v>
      </c>
      <c r="V95">
        <v>63</v>
      </c>
      <c r="W95">
        <v>36</v>
      </c>
      <c r="X95">
        <v>68</v>
      </c>
      <c r="Y95">
        <v>86</v>
      </c>
      <c r="Z95">
        <v>16</v>
      </c>
      <c r="AA95">
        <v>30</v>
      </c>
      <c r="AB95">
        <v>53</v>
      </c>
      <c r="AC95">
        <v>87</v>
      </c>
      <c r="AD95">
        <v>92</v>
      </c>
      <c r="AE95">
        <v>66</v>
      </c>
      <c r="AF95">
        <v>90</v>
      </c>
      <c r="AG95">
        <v>70</v>
      </c>
      <c r="AH95">
        <v>94</v>
      </c>
      <c r="AI95">
        <v>32</v>
      </c>
      <c r="AJ95">
        <v>59</v>
      </c>
      <c r="AK95">
        <v>93</v>
      </c>
      <c r="AL95">
        <v>92</v>
      </c>
      <c r="AM95">
        <v>53</v>
      </c>
      <c r="AN95">
        <v>75</v>
      </c>
      <c r="AO95">
        <v>89</v>
      </c>
      <c r="AP95">
        <v>80</v>
      </c>
      <c r="AQ95">
        <v>53</v>
      </c>
      <c r="AR95">
        <v>46</v>
      </c>
      <c r="AS95">
        <v>68</v>
      </c>
      <c r="AT95">
        <v>83</v>
      </c>
      <c r="AU95">
        <v>26</v>
      </c>
      <c r="AV95">
        <v>78</v>
      </c>
      <c r="AW95">
        <v>99</v>
      </c>
      <c r="AX95">
        <v>40</v>
      </c>
      <c r="AY95">
        <v>27</v>
      </c>
      <c r="AZ95">
        <v>86</v>
      </c>
      <c r="BA95">
        <v>80</v>
      </c>
      <c r="BB95">
        <v>54</v>
      </c>
      <c r="BC95">
        <v>10</v>
      </c>
      <c r="BD95">
        <v>30</v>
      </c>
      <c r="BE95">
        <v>53</v>
      </c>
      <c r="BF95">
        <v>31</v>
      </c>
      <c r="BG95">
        <v>90</v>
      </c>
      <c r="BH95">
        <v>14</v>
      </c>
      <c r="BI95">
        <v>50</v>
      </c>
      <c r="BJ95">
        <v>90</v>
      </c>
      <c r="BK95">
        <f>0</f>
        <v>0</v>
      </c>
      <c r="BL95">
        <v>52</v>
      </c>
      <c r="BM95">
        <v>28</v>
      </c>
      <c r="BN95">
        <v>24</v>
      </c>
      <c r="BO95">
        <v>50</v>
      </c>
      <c r="BP95">
        <v>66</v>
      </c>
      <c r="BQ95">
        <v>94</v>
      </c>
      <c r="BR95">
        <v>74</v>
      </c>
      <c r="BS95">
        <v>84</v>
      </c>
      <c r="BT95">
        <v>98</v>
      </c>
      <c r="BU95">
        <v>44</v>
      </c>
      <c r="BV95">
        <v>98</v>
      </c>
      <c r="BW95">
        <v>36</v>
      </c>
      <c r="BX95">
        <v>66</v>
      </c>
      <c r="BY95">
        <v>72</v>
      </c>
      <c r="BZ95">
        <v>74</v>
      </c>
      <c r="CA95">
        <v>68</v>
      </c>
      <c r="CB95">
        <v>93</v>
      </c>
      <c r="CC95">
        <v>80</v>
      </c>
      <c r="CD95">
        <v>37</v>
      </c>
      <c r="CE95">
        <v>50</v>
      </c>
      <c r="CF95">
        <v>49</v>
      </c>
      <c r="CG95">
        <v>66</v>
      </c>
      <c r="CH95">
        <v>45</v>
      </c>
      <c r="CI95">
        <v>25</v>
      </c>
      <c r="CJ95">
        <v>12</v>
      </c>
      <c r="CK95">
        <v>40</v>
      </c>
      <c r="CL95">
        <v>54</v>
      </c>
      <c r="CM95">
        <v>52</v>
      </c>
    </row>
    <row r="96" spans="16:91" ht="15" customHeight="1" x14ac:dyDescent="0.25">
      <c r="P96" s="4" t="s">
        <v>880</v>
      </c>
      <c r="Q96">
        <v>26</v>
      </c>
      <c r="R96">
        <v>37</v>
      </c>
      <c r="S96">
        <v>74</v>
      </c>
      <c r="T96">
        <v>22</v>
      </c>
      <c r="U96">
        <v>73</v>
      </c>
      <c r="V96">
        <v>36</v>
      </c>
      <c r="W96">
        <v>94</v>
      </c>
      <c r="X96">
        <v>66</v>
      </c>
      <c r="Y96">
        <v>43</v>
      </c>
      <c r="Z96">
        <v>65</v>
      </c>
      <c r="AA96">
        <v>30</v>
      </c>
      <c r="AB96">
        <v>34</v>
      </c>
      <c r="AC96">
        <v>23</v>
      </c>
      <c r="AD96">
        <v>40</v>
      </c>
      <c r="AE96">
        <v>62</v>
      </c>
      <c r="AF96">
        <v>79</v>
      </c>
      <c r="AG96">
        <v>83</v>
      </c>
      <c r="AH96">
        <v>13</v>
      </c>
      <c r="AI96">
        <v>64</v>
      </c>
      <c r="AJ96">
        <v>47</v>
      </c>
      <c r="AK96">
        <v>14</v>
      </c>
      <c r="AL96">
        <v>56</v>
      </c>
      <c r="AM96">
        <v>80</v>
      </c>
      <c r="AN96">
        <v>58</v>
      </c>
      <c r="AO96">
        <v>40</v>
      </c>
      <c r="AP96">
        <v>97</v>
      </c>
      <c r="AQ96">
        <v>34</v>
      </c>
      <c r="AR96">
        <v>15</v>
      </c>
      <c r="AS96">
        <v>70</v>
      </c>
      <c r="AT96">
        <v>59</v>
      </c>
      <c r="AU96">
        <v>96</v>
      </c>
      <c r="AV96">
        <v>76</v>
      </c>
      <c r="AW96">
        <v>10</v>
      </c>
      <c r="AX96">
        <v>49</v>
      </c>
      <c r="AY96">
        <v>96</v>
      </c>
      <c r="AZ96">
        <v>23</v>
      </c>
      <c r="BA96">
        <v>35</v>
      </c>
      <c r="BB96">
        <v>92</v>
      </c>
      <c r="BC96">
        <v>65</v>
      </c>
      <c r="BD96">
        <v>44</v>
      </c>
      <c r="BE96">
        <v>80</v>
      </c>
      <c r="BF96">
        <v>95</v>
      </c>
      <c r="BG96">
        <v>58</v>
      </c>
      <c r="BH96">
        <v>36</v>
      </c>
      <c r="BI96">
        <v>79</v>
      </c>
      <c r="BJ96">
        <v>99</v>
      </c>
      <c r="BK96">
        <v>64</v>
      </c>
      <c r="BL96">
        <f>0</f>
        <v>0</v>
      </c>
      <c r="BM96">
        <v>55</v>
      </c>
      <c r="BN96">
        <v>89</v>
      </c>
      <c r="BO96">
        <v>72</v>
      </c>
      <c r="BP96">
        <v>60</v>
      </c>
      <c r="BQ96">
        <v>84</v>
      </c>
      <c r="BR96">
        <v>55</v>
      </c>
      <c r="BS96">
        <v>73</v>
      </c>
      <c r="BT96">
        <v>21</v>
      </c>
      <c r="BU96">
        <v>95</v>
      </c>
      <c r="BV96">
        <v>24</v>
      </c>
      <c r="BW96">
        <v>84</v>
      </c>
      <c r="BX96">
        <v>46</v>
      </c>
      <c r="BY96">
        <v>39</v>
      </c>
      <c r="BZ96">
        <v>66</v>
      </c>
      <c r="CA96">
        <v>71</v>
      </c>
      <c r="CB96">
        <v>40</v>
      </c>
      <c r="CC96">
        <v>73</v>
      </c>
      <c r="CD96">
        <v>56</v>
      </c>
      <c r="CE96">
        <v>91</v>
      </c>
      <c r="CF96">
        <v>69</v>
      </c>
      <c r="CG96">
        <v>46</v>
      </c>
      <c r="CH96">
        <v>28</v>
      </c>
      <c r="CI96">
        <v>12</v>
      </c>
      <c r="CJ96">
        <v>50</v>
      </c>
      <c r="CK96">
        <v>23</v>
      </c>
      <c r="CL96">
        <v>11</v>
      </c>
      <c r="CM96">
        <v>50</v>
      </c>
    </row>
    <row r="97" spans="2:91" ht="15" customHeight="1" x14ac:dyDescent="0.25">
      <c r="P97" s="4" t="s">
        <v>879</v>
      </c>
      <c r="Q97">
        <v>30</v>
      </c>
      <c r="R97">
        <v>86</v>
      </c>
      <c r="S97">
        <v>62</v>
      </c>
      <c r="T97">
        <v>18</v>
      </c>
      <c r="U97">
        <v>62</v>
      </c>
      <c r="V97">
        <v>83</v>
      </c>
      <c r="W97">
        <v>57</v>
      </c>
      <c r="X97">
        <v>71</v>
      </c>
      <c r="Y97">
        <v>23</v>
      </c>
      <c r="Z97">
        <v>12</v>
      </c>
      <c r="AA97">
        <v>31</v>
      </c>
      <c r="AB97">
        <v>31</v>
      </c>
      <c r="AC97">
        <v>70</v>
      </c>
      <c r="AD97">
        <v>95</v>
      </c>
      <c r="AE97">
        <v>34</v>
      </c>
      <c r="AF97">
        <v>34</v>
      </c>
      <c r="AG97">
        <v>54</v>
      </c>
      <c r="AH97">
        <v>58</v>
      </c>
      <c r="AI97">
        <v>73</v>
      </c>
      <c r="AJ97">
        <v>10</v>
      </c>
      <c r="AK97">
        <v>41</v>
      </c>
      <c r="AL97">
        <v>44</v>
      </c>
      <c r="AM97">
        <v>76</v>
      </c>
      <c r="AN97">
        <v>95</v>
      </c>
      <c r="AO97">
        <v>26</v>
      </c>
      <c r="AP97">
        <v>89</v>
      </c>
      <c r="AQ97">
        <v>82</v>
      </c>
      <c r="AR97">
        <v>41</v>
      </c>
      <c r="AS97">
        <v>18</v>
      </c>
      <c r="AT97">
        <v>48</v>
      </c>
      <c r="AU97">
        <v>87</v>
      </c>
      <c r="AV97">
        <v>83</v>
      </c>
      <c r="AW97">
        <v>98</v>
      </c>
      <c r="AX97">
        <v>97</v>
      </c>
      <c r="AY97">
        <v>44</v>
      </c>
      <c r="AZ97">
        <v>80</v>
      </c>
      <c r="BA97">
        <v>39</v>
      </c>
      <c r="BB97">
        <v>60</v>
      </c>
      <c r="BC97">
        <v>73</v>
      </c>
      <c r="BD97">
        <v>89</v>
      </c>
      <c r="BE97">
        <v>42</v>
      </c>
      <c r="BF97">
        <v>23</v>
      </c>
      <c r="BG97">
        <v>79</v>
      </c>
      <c r="BH97">
        <v>86</v>
      </c>
      <c r="BI97">
        <v>85</v>
      </c>
      <c r="BJ97">
        <v>85</v>
      </c>
      <c r="BK97">
        <v>23</v>
      </c>
      <c r="BL97">
        <v>13</v>
      </c>
      <c r="BM97">
        <f>0</f>
        <v>0</v>
      </c>
      <c r="BN97">
        <v>81</v>
      </c>
      <c r="BO97">
        <v>10</v>
      </c>
      <c r="BP97">
        <v>63</v>
      </c>
      <c r="BQ97">
        <v>13</v>
      </c>
      <c r="BR97">
        <v>70</v>
      </c>
      <c r="BS97">
        <v>14</v>
      </c>
      <c r="BT97">
        <v>87</v>
      </c>
      <c r="BU97">
        <v>69</v>
      </c>
      <c r="BV97">
        <v>70</v>
      </c>
      <c r="BW97">
        <v>34</v>
      </c>
      <c r="BX97">
        <v>46</v>
      </c>
      <c r="BY97">
        <v>46</v>
      </c>
      <c r="BZ97">
        <v>51</v>
      </c>
      <c r="CA97">
        <v>53</v>
      </c>
      <c r="CB97">
        <v>73</v>
      </c>
      <c r="CC97">
        <v>72</v>
      </c>
      <c r="CD97">
        <v>35</v>
      </c>
      <c r="CE97">
        <v>38</v>
      </c>
      <c r="CF97">
        <v>24</v>
      </c>
      <c r="CG97">
        <v>36</v>
      </c>
      <c r="CH97">
        <v>76</v>
      </c>
      <c r="CI97">
        <v>84</v>
      </c>
      <c r="CJ97">
        <v>51</v>
      </c>
      <c r="CK97">
        <v>57</v>
      </c>
      <c r="CL97">
        <v>33</v>
      </c>
      <c r="CM97">
        <v>49</v>
      </c>
    </row>
    <row r="98" spans="2:91" ht="15" customHeight="1" x14ac:dyDescent="0.25">
      <c r="P98" s="4" t="s">
        <v>878</v>
      </c>
      <c r="Q98">
        <v>33</v>
      </c>
      <c r="R98">
        <v>65</v>
      </c>
      <c r="S98">
        <v>56</v>
      </c>
      <c r="T98">
        <v>84</v>
      </c>
      <c r="U98">
        <v>13</v>
      </c>
      <c r="V98">
        <v>33</v>
      </c>
      <c r="W98">
        <v>30</v>
      </c>
      <c r="X98">
        <v>36</v>
      </c>
      <c r="Y98">
        <v>43</v>
      </c>
      <c r="Z98">
        <v>91</v>
      </c>
      <c r="AA98">
        <v>99</v>
      </c>
      <c r="AB98">
        <v>93</v>
      </c>
      <c r="AC98">
        <v>11</v>
      </c>
      <c r="AD98">
        <v>99</v>
      </c>
      <c r="AE98">
        <v>28</v>
      </c>
      <c r="AF98">
        <v>29</v>
      </c>
      <c r="AG98">
        <v>68</v>
      </c>
      <c r="AH98">
        <v>62</v>
      </c>
      <c r="AI98">
        <v>45</v>
      </c>
      <c r="AJ98">
        <v>73</v>
      </c>
      <c r="AK98">
        <v>44</v>
      </c>
      <c r="AL98">
        <v>96</v>
      </c>
      <c r="AM98">
        <v>62</v>
      </c>
      <c r="AN98">
        <v>100</v>
      </c>
      <c r="AO98">
        <v>73</v>
      </c>
      <c r="AP98">
        <v>14</v>
      </c>
      <c r="AQ98">
        <v>12</v>
      </c>
      <c r="AR98">
        <v>15</v>
      </c>
      <c r="AS98">
        <v>17</v>
      </c>
      <c r="AT98">
        <v>25</v>
      </c>
      <c r="AU98">
        <v>54</v>
      </c>
      <c r="AV98">
        <v>14</v>
      </c>
      <c r="AW98">
        <v>20</v>
      </c>
      <c r="AX98">
        <v>83</v>
      </c>
      <c r="AY98">
        <v>96</v>
      </c>
      <c r="AZ98">
        <v>20</v>
      </c>
      <c r="BA98">
        <v>45</v>
      </c>
      <c r="BB98">
        <v>95</v>
      </c>
      <c r="BC98">
        <v>72</v>
      </c>
      <c r="BD98">
        <v>49</v>
      </c>
      <c r="BE98">
        <v>11</v>
      </c>
      <c r="BF98">
        <v>25</v>
      </c>
      <c r="BG98">
        <v>32</v>
      </c>
      <c r="BH98">
        <v>48</v>
      </c>
      <c r="BI98">
        <v>62</v>
      </c>
      <c r="BJ98">
        <v>59</v>
      </c>
      <c r="BK98">
        <v>87</v>
      </c>
      <c r="BL98">
        <v>65</v>
      </c>
      <c r="BM98">
        <v>93</v>
      </c>
      <c r="BN98">
        <f>0</f>
        <v>0</v>
      </c>
      <c r="BO98">
        <v>48</v>
      </c>
      <c r="BP98">
        <v>66</v>
      </c>
      <c r="BQ98">
        <v>54</v>
      </c>
      <c r="BR98">
        <v>11</v>
      </c>
      <c r="BS98">
        <v>86</v>
      </c>
      <c r="BT98">
        <v>58</v>
      </c>
      <c r="BU98">
        <v>37</v>
      </c>
      <c r="BV98">
        <v>74</v>
      </c>
      <c r="BW98">
        <v>31</v>
      </c>
      <c r="BX98">
        <v>21</v>
      </c>
      <c r="BY98">
        <v>91</v>
      </c>
      <c r="BZ98">
        <v>53</v>
      </c>
      <c r="CA98">
        <v>47</v>
      </c>
      <c r="CB98">
        <v>74</v>
      </c>
      <c r="CC98">
        <v>50</v>
      </c>
      <c r="CD98">
        <v>18</v>
      </c>
      <c r="CE98">
        <v>75</v>
      </c>
      <c r="CF98">
        <v>39</v>
      </c>
      <c r="CG98">
        <v>51</v>
      </c>
      <c r="CH98">
        <v>55</v>
      </c>
      <c r="CI98">
        <v>15</v>
      </c>
      <c r="CJ98">
        <v>33</v>
      </c>
      <c r="CK98">
        <v>87</v>
      </c>
      <c r="CL98">
        <v>24</v>
      </c>
      <c r="CM98">
        <v>30</v>
      </c>
    </row>
    <row r="99" spans="2:91" ht="15" customHeight="1" x14ac:dyDescent="0.25">
      <c r="P99" s="4" t="s">
        <v>877</v>
      </c>
      <c r="Q99">
        <v>53</v>
      </c>
      <c r="R99">
        <v>26</v>
      </c>
      <c r="S99">
        <v>84</v>
      </c>
      <c r="T99">
        <v>65</v>
      </c>
      <c r="U99">
        <v>14</v>
      </c>
      <c r="V99">
        <v>48</v>
      </c>
      <c r="W99">
        <v>38</v>
      </c>
      <c r="X99">
        <v>34</v>
      </c>
      <c r="Y99">
        <v>39</v>
      </c>
      <c r="Z99">
        <v>46</v>
      </c>
      <c r="AA99">
        <v>47</v>
      </c>
      <c r="AB99">
        <v>66</v>
      </c>
      <c r="AC99">
        <v>36</v>
      </c>
      <c r="AD99">
        <v>56</v>
      </c>
      <c r="AE99">
        <v>51</v>
      </c>
      <c r="AF99">
        <v>64</v>
      </c>
      <c r="AG99">
        <v>33</v>
      </c>
      <c r="AH99">
        <v>39</v>
      </c>
      <c r="AI99">
        <v>83</v>
      </c>
      <c r="AJ99">
        <v>56</v>
      </c>
      <c r="AK99">
        <v>47</v>
      </c>
      <c r="AL99">
        <v>27</v>
      </c>
      <c r="AM99">
        <v>29</v>
      </c>
      <c r="AN99">
        <v>12</v>
      </c>
      <c r="AO99">
        <v>14</v>
      </c>
      <c r="AP99">
        <v>50</v>
      </c>
      <c r="AQ99">
        <v>22</v>
      </c>
      <c r="AR99">
        <v>89</v>
      </c>
      <c r="AS99">
        <v>32</v>
      </c>
      <c r="AT99">
        <v>14</v>
      </c>
      <c r="AU99">
        <v>11</v>
      </c>
      <c r="AV99">
        <v>54</v>
      </c>
      <c r="AW99">
        <v>85</v>
      </c>
      <c r="AX99">
        <v>92</v>
      </c>
      <c r="AY99">
        <v>97</v>
      </c>
      <c r="AZ99">
        <v>55</v>
      </c>
      <c r="BA99">
        <v>30</v>
      </c>
      <c r="BB99">
        <v>11</v>
      </c>
      <c r="BC99">
        <v>72</v>
      </c>
      <c r="BD99">
        <v>13</v>
      </c>
      <c r="BE99">
        <v>15</v>
      </c>
      <c r="BF99">
        <v>76</v>
      </c>
      <c r="BG99">
        <v>26</v>
      </c>
      <c r="BH99">
        <v>19</v>
      </c>
      <c r="BI99">
        <v>90</v>
      </c>
      <c r="BJ99">
        <v>100</v>
      </c>
      <c r="BK99">
        <v>36</v>
      </c>
      <c r="BL99">
        <v>100</v>
      </c>
      <c r="BM99">
        <v>20</v>
      </c>
      <c r="BN99">
        <v>11</v>
      </c>
      <c r="BO99">
        <f>0</f>
        <v>0</v>
      </c>
      <c r="BP99">
        <v>37</v>
      </c>
      <c r="BQ99">
        <v>30</v>
      </c>
      <c r="BR99">
        <v>37</v>
      </c>
      <c r="BS99">
        <v>32</v>
      </c>
      <c r="BT99">
        <v>68</v>
      </c>
      <c r="BU99">
        <v>24</v>
      </c>
      <c r="BV99">
        <v>15</v>
      </c>
      <c r="BW99">
        <v>89</v>
      </c>
      <c r="BX99">
        <v>87</v>
      </c>
      <c r="BY99">
        <v>29</v>
      </c>
      <c r="BZ99">
        <v>45</v>
      </c>
      <c r="CA99">
        <v>54</v>
      </c>
      <c r="CB99">
        <v>31</v>
      </c>
      <c r="CC99">
        <v>17</v>
      </c>
      <c r="CD99">
        <v>35</v>
      </c>
      <c r="CE99">
        <v>41</v>
      </c>
      <c r="CF99">
        <v>68</v>
      </c>
      <c r="CG99">
        <v>16</v>
      </c>
      <c r="CH99">
        <v>23</v>
      </c>
      <c r="CI99">
        <v>46</v>
      </c>
      <c r="CJ99">
        <v>87</v>
      </c>
      <c r="CK99">
        <v>19</v>
      </c>
      <c r="CL99">
        <v>75</v>
      </c>
      <c r="CM99">
        <v>85</v>
      </c>
    </row>
    <row r="100" spans="2:91" ht="15" customHeight="1" x14ac:dyDescent="0.25">
      <c r="P100" s="4" t="s">
        <v>876</v>
      </c>
      <c r="Q100">
        <v>43</v>
      </c>
      <c r="R100">
        <v>63</v>
      </c>
      <c r="S100">
        <v>10</v>
      </c>
      <c r="T100">
        <v>52</v>
      </c>
      <c r="U100">
        <v>61</v>
      </c>
      <c r="V100">
        <v>86</v>
      </c>
      <c r="W100">
        <v>88</v>
      </c>
      <c r="X100">
        <v>68</v>
      </c>
      <c r="Y100">
        <v>76</v>
      </c>
      <c r="Z100">
        <v>86</v>
      </c>
      <c r="AA100">
        <v>43</v>
      </c>
      <c r="AB100">
        <v>17</v>
      </c>
      <c r="AC100">
        <v>42</v>
      </c>
      <c r="AD100">
        <v>98</v>
      </c>
      <c r="AE100">
        <v>74</v>
      </c>
      <c r="AF100">
        <v>17</v>
      </c>
      <c r="AG100">
        <v>93</v>
      </c>
      <c r="AH100">
        <v>35</v>
      </c>
      <c r="AI100">
        <v>60</v>
      </c>
      <c r="AJ100">
        <v>41</v>
      </c>
      <c r="AK100">
        <v>37</v>
      </c>
      <c r="AL100">
        <v>38</v>
      </c>
      <c r="AM100">
        <v>97</v>
      </c>
      <c r="AN100">
        <v>83</v>
      </c>
      <c r="AO100">
        <v>55</v>
      </c>
      <c r="AP100">
        <v>31</v>
      </c>
      <c r="AQ100">
        <v>61</v>
      </c>
      <c r="AR100">
        <v>39</v>
      </c>
      <c r="AS100">
        <v>26</v>
      </c>
      <c r="AT100">
        <v>70</v>
      </c>
      <c r="AU100">
        <v>53</v>
      </c>
      <c r="AV100">
        <v>99</v>
      </c>
      <c r="AW100">
        <v>62</v>
      </c>
      <c r="AX100">
        <v>14</v>
      </c>
      <c r="AY100">
        <v>47</v>
      </c>
      <c r="AZ100">
        <v>17</v>
      </c>
      <c r="BA100">
        <v>10</v>
      </c>
      <c r="BB100">
        <v>55</v>
      </c>
      <c r="BC100">
        <v>87</v>
      </c>
      <c r="BD100">
        <v>35</v>
      </c>
      <c r="BE100">
        <v>43</v>
      </c>
      <c r="BF100">
        <v>63</v>
      </c>
      <c r="BG100">
        <v>93</v>
      </c>
      <c r="BH100">
        <v>69</v>
      </c>
      <c r="BI100">
        <v>35</v>
      </c>
      <c r="BJ100">
        <v>49</v>
      </c>
      <c r="BK100">
        <v>98</v>
      </c>
      <c r="BL100">
        <v>92</v>
      </c>
      <c r="BM100">
        <v>13</v>
      </c>
      <c r="BN100">
        <v>54</v>
      </c>
      <c r="BO100">
        <v>76</v>
      </c>
      <c r="BP100">
        <f>0</f>
        <v>0</v>
      </c>
      <c r="BQ100">
        <v>68</v>
      </c>
      <c r="BR100">
        <v>64</v>
      </c>
      <c r="BS100">
        <v>49</v>
      </c>
      <c r="BT100">
        <v>49</v>
      </c>
      <c r="BU100">
        <v>72</v>
      </c>
      <c r="BV100">
        <v>68</v>
      </c>
      <c r="BW100">
        <v>23</v>
      </c>
      <c r="BX100">
        <v>82</v>
      </c>
      <c r="BY100">
        <v>36</v>
      </c>
      <c r="BZ100">
        <v>20</v>
      </c>
      <c r="CA100">
        <v>10</v>
      </c>
      <c r="CB100">
        <v>41</v>
      </c>
      <c r="CC100">
        <v>56</v>
      </c>
      <c r="CD100">
        <v>36</v>
      </c>
      <c r="CE100">
        <v>55</v>
      </c>
      <c r="CF100">
        <v>18</v>
      </c>
      <c r="CG100">
        <v>86</v>
      </c>
      <c r="CH100">
        <v>53</v>
      </c>
      <c r="CI100">
        <v>92</v>
      </c>
      <c r="CJ100">
        <v>40</v>
      </c>
      <c r="CK100">
        <v>58</v>
      </c>
      <c r="CL100">
        <v>54</v>
      </c>
      <c r="CM100">
        <v>48</v>
      </c>
    </row>
    <row r="101" spans="2:91" ht="15" customHeight="1" x14ac:dyDescent="0.25">
      <c r="P101" s="4" t="s">
        <v>875</v>
      </c>
      <c r="Q101">
        <v>43</v>
      </c>
      <c r="R101">
        <v>37</v>
      </c>
      <c r="S101">
        <v>49</v>
      </c>
      <c r="T101">
        <v>97</v>
      </c>
      <c r="U101">
        <v>45</v>
      </c>
      <c r="V101">
        <v>86</v>
      </c>
      <c r="W101">
        <v>13</v>
      </c>
      <c r="X101">
        <v>39</v>
      </c>
      <c r="Y101">
        <v>55</v>
      </c>
      <c r="Z101">
        <v>61</v>
      </c>
      <c r="AA101">
        <v>81</v>
      </c>
      <c r="AB101">
        <v>49</v>
      </c>
      <c r="AC101">
        <v>29</v>
      </c>
      <c r="AD101">
        <v>84</v>
      </c>
      <c r="AE101">
        <v>24</v>
      </c>
      <c r="AF101">
        <v>17</v>
      </c>
      <c r="AG101">
        <v>91</v>
      </c>
      <c r="AH101">
        <v>31</v>
      </c>
      <c r="AI101">
        <v>85</v>
      </c>
      <c r="AJ101">
        <v>52</v>
      </c>
      <c r="AK101">
        <v>70</v>
      </c>
      <c r="AL101">
        <v>85</v>
      </c>
      <c r="AM101">
        <v>62</v>
      </c>
      <c r="AN101">
        <v>46</v>
      </c>
      <c r="AO101">
        <v>15</v>
      </c>
      <c r="AP101">
        <v>60</v>
      </c>
      <c r="AQ101">
        <v>19</v>
      </c>
      <c r="AR101">
        <v>18</v>
      </c>
      <c r="AS101">
        <v>71</v>
      </c>
      <c r="AT101">
        <v>77</v>
      </c>
      <c r="AU101">
        <v>18</v>
      </c>
      <c r="AV101">
        <v>73</v>
      </c>
      <c r="AW101">
        <v>93</v>
      </c>
      <c r="AX101">
        <v>54</v>
      </c>
      <c r="AY101">
        <v>50</v>
      </c>
      <c r="AZ101">
        <v>52</v>
      </c>
      <c r="BA101">
        <v>83</v>
      </c>
      <c r="BB101">
        <v>24</v>
      </c>
      <c r="BC101">
        <v>26</v>
      </c>
      <c r="BD101">
        <v>29</v>
      </c>
      <c r="BE101">
        <v>21</v>
      </c>
      <c r="BF101">
        <v>37</v>
      </c>
      <c r="BG101">
        <v>34</v>
      </c>
      <c r="BH101">
        <v>14</v>
      </c>
      <c r="BI101">
        <v>77</v>
      </c>
      <c r="BJ101">
        <v>35</v>
      </c>
      <c r="BK101">
        <v>76</v>
      </c>
      <c r="BL101">
        <v>72</v>
      </c>
      <c r="BM101">
        <v>51</v>
      </c>
      <c r="BN101">
        <v>28</v>
      </c>
      <c r="BO101">
        <v>73</v>
      </c>
      <c r="BP101">
        <v>62</v>
      </c>
      <c r="BQ101">
        <f>0</f>
        <v>0</v>
      </c>
      <c r="BR101">
        <v>21</v>
      </c>
      <c r="BS101">
        <v>62</v>
      </c>
      <c r="BT101">
        <v>60</v>
      </c>
      <c r="BU101">
        <v>39</v>
      </c>
      <c r="BV101">
        <v>33</v>
      </c>
      <c r="BW101">
        <v>95</v>
      </c>
      <c r="BX101">
        <v>100</v>
      </c>
      <c r="BY101">
        <v>70</v>
      </c>
      <c r="BZ101">
        <v>78</v>
      </c>
      <c r="CA101">
        <v>11</v>
      </c>
      <c r="CB101">
        <v>92</v>
      </c>
      <c r="CC101">
        <v>69</v>
      </c>
      <c r="CD101">
        <v>79</v>
      </c>
      <c r="CE101">
        <v>51</v>
      </c>
      <c r="CF101">
        <v>32</v>
      </c>
      <c r="CG101">
        <v>87</v>
      </c>
      <c r="CH101">
        <v>68</v>
      </c>
      <c r="CI101">
        <v>79</v>
      </c>
      <c r="CJ101">
        <v>27</v>
      </c>
      <c r="CK101">
        <v>27</v>
      </c>
      <c r="CL101">
        <v>53</v>
      </c>
      <c r="CM101">
        <v>36</v>
      </c>
    </row>
    <row r="102" spans="2:91" ht="15" customHeight="1" x14ac:dyDescent="0.25">
      <c r="P102" s="4" t="s">
        <v>874</v>
      </c>
      <c r="Q102">
        <v>83</v>
      </c>
      <c r="R102">
        <v>94</v>
      </c>
      <c r="S102">
        <v>83</v>
      </c>
      <c r="T102">
        <v>84</v>
      </c>
      <c r="U102">
        <v>48</v>
      </c>
      <c r="V102">
        <v>61</v>
      </c>
      <c r="W102">
        <v>35</v>
      </c>
      <c r="X102">
        <v>32</v>
      </c>
      <c r="Y102">
        <v>36</v>
      </c>
      <c r="Z102">
        <v>67</v>
      </c>
      <c r="AA102">
        <v>65</v>
      </c>
      <c r="AB102">
        <v>16</v>
      </c>
      <c r="AC102">
        <v>29</v>
      </c>
      <c r="AD102">
        <v>42</v>
      </c>
      <c r="AE102">
        <v>56</v>
      </c>
      <c r="AF102">
        <v>53</v>
      </c>
      <c r="AG102">
        <v>15</v>
      </c>
      <c r="AH102">
        <v>83</v>
      </c>
      <c r="AI102">
        <v>80</v>
      </c>
      <c r="AJ102">
        <v>66</v>
      </c>
      <c r="AK102">
        <v>84</v>
      </c>
      <c r="AL102">
        <v>38</v>
      </c>
      <c r="AM102">
        <v>29</v>
      </c>
      <c r="AN102">
        <v>77</v>
      </c>
      <c r="AO102">
        <v>75</v>
      </c>
      <c r="AP102">
        <v>23</v>
      </c>
      <c r="AQ102">
        <v>73</v>
      </c>
      <c r="AR102">
        <v>72</v>
      </c>
      <c r="AS102">
        <v>93</v>
      </c>
      <c r="AT102">
        <v>29</v>
      </c>
      <c r="AU102">
        <v>66</v>
      </c>
      <c r="AV102">
        <v>34</v>
      </c>
      <c r="AW102">
        <v>83</v>
      </c>
      <c r="AX102">
        <v>88</v>
      </c>
      <c r="AY102">
        <v>58</v>
      </c>
      <c r="AZ102">
        <v>10</v>
      </c>
      <c r="BA102">
        <v>21</v>
      </c>
      <c r="BB102">
        <v>28</v>
      </c>
      <c r="BC102">
        <v>93</v>
      </c>
      <c r="BD102">
        <v>17</v>
      </c>
      <c r="BE102">
        <v>81</v>
      </c>
      <c r="BF102">
        <v>31</v>
      </c>
      <c r="BG102">
        <v>100</v>
      </c>
      <c r="BH102">
        <v>89</v>
      </c>
      <c r="BI102">
        <v>67</v>
      </c>
      <c r="BJ102">
        <v>30</v>
      </c>
      <c r="BK102">
        <v>33</v>
      </c>
      <c r="BL102">
        <v>76</v>
      </c>
      <c r="BM102">
        <v>69</v>
      </c>
      <c r="BN102">
        <v>71</v>
      </c>
      <c r="BO102">
        <v>97</v>
      </c>
      <c r="BP102">
        <v>91</v>
      </c>
      <c r="BQ102">
        <v>97</v>
      </c>
      <c r="BR102">
        <f>0</f>
        <v>0</v>
      </c>
      <c r="BS102">
        <v>12</v>
      </c>
      <c r="BT102">
        <v>16</v>
      </c>
      <c r="BU102">
        <v>15</v>
      </c>
      <c r="BV102">
        <v>91</v>
      </c>
      <c r="BW102">
        <v>58</v>
      </c>
      <c r="BX102">
        <v>87</v>
      </c>
      <c r="BY102">
        <v>82</v>
      </c>
      <c r="BZ102">
        <v>67</v>
      </c>
      <c r="CA102">
        <v>70</v>
      </c>
      <c r="CB102">
        <v>43</v>
      </c>
      <c r="CC102">
        <v>84</v>
      </c>
      <c r="CD102">
        <v>81</v>
      </c>
      <c r="CE102">
        <v>93</v>
      </c>
      <c r="CF102">
        <v>57</v>
      </c>
      <c r="CG102">
        <v>93</v>
      </c>
      <c r="CH102">
        <v>25</v>
      </c>
      <c r="CI102">
        <v>32</v>
      </c>
      <c r="CJ102">
        <v>58</v>
      </c>
      <c r="CK102">
        <v>25</v>
      </c>
      <c r="CL102">
        <v>82</v>
      </c>
      <c r="CM102">
        <v>47</v>
      </c>
    </row>
    <row r="103" spans="2:91" ht="15" customHeight="1" x14ac:dyDescent="0.25">
      <c r="P103" s="4" t="s">
        <v>873</v>
      </c>
      <c r="Q103">
        <v>21</v>
      </c>
      <c r="R103">
        <v>70</v>
      </c>
      <c r="S103">
        <v>82</v>
      </c>
      <c r="T103">
        <v>49</v>
      </c>
      <c r="U103">
        <v>13</v>
      </c>
      <c r="V103">
        <v>62</v>
      </c>
      <c r="W103">
        <v>22</v>
      </c>
      <c r="X103">
        <v>53</v>
      </c>
      <c r="Y103">
        <v>54</v>
      </c>
      <c r="Z103">
        <v>10</v>
      </c>
      <c r="AA103">
        <v>90</v>
      </c>
      <c r="AB103">
        <v>81</v>
      </c>
      <c r="AC103">
        <v>38</v>
      </c>
      <c r="AD103">
        <v>49</v>
      </c>
      <c r="AE103">
        <v>85</v>
      </c>
      <c r="AF103">
        <v>86</v>
      </c>
      <c r="AG103">
        <v>83</v>
      </c>
      <c r="AH103">
        <v>31</v>
      </c>
      <c r="AI103">
        <v>97</v>
      </c>
      <c r="AJ103">
        <v>18</v>
      </c>
      <c r="AK103">
        <v>95</v>
      </c>
      <c r="AL103">
        <v>28</v>
      </c>
      <c r="AM103">
        <v>72</v>
      </c>
      <c r="AN103">
        <v>20</v>
      </c>
      <c r="AO103">
        <v>34</v>
      </c>
      <c r="AP103">
        <v>82</v>
      </c>
      <c r="AQ103">
        <v>28</v>
      </c>
      <c r="AR103">
        <v>77</v>
      </c>
      <c r="AS103">
        <v>80</v>
      </c>
      <c r="AT103">
        <v>63</v>
      </c>
      <c r="AU103">
        <v>73</v>
      </c>
      <c r="AV103">
        <v>21</v>
      </c>
      <c r="AW103">
        <v>50</v>
      </c>
      <c r="AX103">
        <v>38</v>
      </c>
      <c r="AY103">
        <v>88</v>
      </c>
      <c r="AZ103">
        <v>87</v>
      </c>
      <c r="BA103">
        <v>68</v>
      </c>
      <c r="BB103">
        <v>85</v>
      </c>
      <c r="BC103">
        <v>67</v>
      </c>
      <c r="BD103">
        <v>94</v>
      </c>
      <c r="BE103">
        <v>24</v>
      </c>
      <c r="BF103">
        <v>36</v>
      </c>
      <c r="BG103">
        <v>41</v>
      </c>
      <c r="BH103">
        <v>82</v>
      </c>
      <c r="BI103">
        <v>78</v>
      </c>
      <c r="BJ103">
        <v>59</v>
      </c>
      <c r="BK103">
        <v>87</v>
      </c>
      <c r="BL103">
        <v>10</v>
      </c>
      <c r="BM103">
        <v>23</v>
      </c>
      <c r="BN103">
        <v>37</v>
      </c>
      <c r="BO103">
        <v>10</v>
      </c>
      <c r="BP103">
        <v>77</v>
      </c>
      <c r="BQ103">
        <v>12</v>
      </c>
      <c r="BR103">
        <v>71</v>
      </c>
      <c r="BS103">
        <f>0</f>
        <v>0</v>
      </c>
      <c r="BT103">
        <v>16</v>
      </c>
      <c r="BU103">
        <v>49</v>
      </c>
      <c r="BV103">
        <v>26</v>
      </c>
      <c r="BW103">
        <v>25</v>
      </c>
      <c r="BX103">
        <v>90</v>
      </c>
      <c r="BY103">
        <v>100</v>
      </c>
      <c r="BZ103">
        <v>65</v>
      </c>
      <c r="CA103">
        <v>45</v>
      </c>
      <c r="CB103">
        <v>78</v>
      </c>
      <c r="CC103">
        <v>62</v>
      </c>
      <c r="CD103">
        <v>53</v>
      </c>
      <c r="CE103">
        <v>28</v>
      </c>
      <c r="CF103">
        <v>26</v>
      </c>
      <c r="CG103">
        <v>54</v>
      </c>
      <c r="CH103">
        <v>58</v>
      </c>
      <c r="CI103">
        <v>49</v>
      </c>
      <c r="CJ103">
        <v>11</v>
      </c>
      <c r="CK103">
        <v>63</v>
      </c>
      <c r="CL103">
        <v>69</v>
      </c>
      <c r="CM103">
        <v>29</v>
      </c>
    </row>
    <row r="104" spans="2:91" ht="15" customHeight="1" x14ac:dyDescent="0.25">
      <c r="P104" s="4" t="s">
        <v>872</v>
      </c>
      <c r="Q104">
        <v>86</v>
      </c>
      <c r="R104">
        <v>25</v>
      </c>
      <c r="S104">
        <v>37</v>
      </c>
      <c r="T104">
        <v>53</v>
      </c>
      <c r="U104">
        <v>42</v>
      </c>
      <c r="V104">
        <v>74</v>
      </c>
      <c r="W104">
        <v>32</v>
      </c>
      <c r="X104">
        <v>86</v>
      </c>
      <c r="Y104">
        <v>35</v>
      </c>
      <c r="Z104">
        <v>17</v>
      </c>
      <c r="AA104">
        <v>71</v>
      </c>
      <c r="AB104">
        <v>43</v>
      </c>
      <c r="AC104">
        <v>85</v>
      </c>
      <c r="AD104">
        <v>57</v>
      </c>
      <c r="AE104">
        <v>47</v>
      </c>
      <c r="AF104">
        <v>54</v>
      </c>
      <c r="AG104">
        <v>75</v>
      </c>
      <c r="AH104">
        <v>99</v>
      </c>
      <c r="AI104">
        <v>30</v>
      </c>
      <c r="AJ104">
        <v>72</v>
      </c>
      <c r="AK104">
        <v>68</v>
      </c>
      <c r="AL104">
        <v>94</v>
      </c>
      <c r="AM104">
        <v>73</v>
      </c>
      <c r="AN104">
        <v>49</v>
      </c>
      <c r="AO104">
        <v>16</v>
      </c>
      <c r="AP104">
        <v>49</v>
      </c>
      <c r="AQ104">
        <v>94</v>
      </c>
      <c r="AR104">
        <v>41</v>
      </c>
      <c r="AS104">
        <v>91</v>
      </c>
      <c r="AT104">
        <v>58</v>
      </c>
      <c r="AU104">
        <v>25</v>
      </c>
      <c r="AV104">
        <v>95</v>
      </c>
      <c r="AW104">
        <v>81</v>
      </c>
      <c r="AX104">
        <v>97</v>
      </c>
      <c r="AY104">
        <v>53</v>
      </c>
      <c r="AZ104">
        <v>76</v>
      </c>
      <c r="BA104">
        <v>40</v>
      </c>
      <c r="BB104">
        <v>93</v>
      </c>
      <c r="BC104">
        <v>10</v>
      </c>
      <c r="BD104">
        <v>68</v>
      </c>
      <c r="BE104">
        <v>69</v>
      </c>
      <c r="BF104">
        <v>84</v>
      </c>
      <c r="BG104">
        <v>41</v>
      </c>
      <c r="BH104">
        <v>12</v>
      </c>
      <c r="BI104">
        <v>40</v>
      </c>
      <c r="BJ104">
        <v>58</v>
      </c>
      <c r="BK104">
        <v>67</v>
      </c>
      <c r="BL104">
        <v>79</v>
      </c>
      <c r="BM104">
        <v>38</v>
      </c>
      <c r="BN104">
        <v>68</v>
      </c>
      <c r="BO104">
        <v>38</v>
      </c>
      <c r="BP104">
        <v>70</v>
      </c>
      <c r="BQ104">
        <v>10</v>
      </c>
      <c r="BR104">
        <v>14</v>
      </c>
      <c r="BS104">
        <v>52</v>
      </c>
      <c r="BT104">
        <f>0</f>
        <v>0</v>
      </c>
      <c r="BU104">
        <v>37</v>
      </c>
      <c r="BV104">
        <v>63</v>
      </c>
      <c r="BW104">
        <v>50</v>
      </c>
      <c r="BX104">
        <v>60</v>
      </c>
      <c r="BY104">
        <v>13</v>
      </c>
      <c r="BZ104">
        <v>87</v>
      </c>
      <c r="CA104">
        <v>55</v>
      </c>
      <c r="CB104">
        <v>31</v>
      </c>
      <c r="CC104">
        <v>96</v>
      </c>
      <c r="CD104">
        <v>57</v>
      </c>
      <c r="CE104">
        <v>33</v>
      </c>
      <c r="CF104">
        <v>41</v>
      </c>
      <c r="CG104">
        <v>32</v>
      </c>
      <c r="CH104">
        <v>19</v>
      </c>
      <c r="CI104">
        <v>91</v>
      </c>
      <c r="CJ104">
        <v>34</v>
      </c>
      <c r="CK104">
        <v>36</v>
      </c>
      <c r="CL104">
        <v>27</v>
      </c>
      <c r="CM104">
        <v>30</v>
      </c>
    </row>
    <row r="105" spans="2:91" ht="15" customHeight="1" x14ac:dyDescent="0.25">
      <c r="P105" s="4" t="s">
        <v>871</v>
      </c>
      <c r="Q105">
        <v>86</v>
      </c>
      <c r="R105">
        <v>32</v>
      </c>
      <c r="S105">
        <v>64</v>
      </c>
      <c r="T105">
        <v>64</v>
      </c>
      <c r="U105">
        <v>52</v>
      </c>
      <c r="V105">
        <v>69</v>
      </c>
      <c r="W105">
        <v>60</v>
      </c>
      <c r="X105">
        <v>92</v>
      </c>
      <c r="Y105">
        <v>89</v>
      </c>
      <c r="Z105">
        <v>42</v>
      </c>
      <c r="AA105">
        <v>46</v>
      </c>
      <c r="AB105">
        <v>27</v>
      </c>
      <c r="AC105">
        <v>19</v>
      </c>
      <c r="AD105">
        <v>76</v>
      </c>
      <c r="AE105">
        <v>45</v>
      </c>
      <c r="AF105">
        <v>14</v>
      </c>
      <c r="AG105">
        <v>99</v>
      </c>
      <c r="AH105">
        <v>35</v>
      </c>
      <c r="AI105">
        <v>83</v>
      </c>
      <c r="AJ105">
        <v>70</v>
      </c>
      <c r="AK105">
        <v>65</v>
      </c>
      <c r="AL105">
        <v>23</v>
      </c>
      <c r="AM105">
        <v>75</v>
      </c>
      <c r="AN105">
        <v>10</v>
      </c>
      <c r="AO105">
        <v>71</v>
      </c>
      <c r="AP105">
        <v>56</v>
      </c>
      <c r="AQ105">
        <v>60</v>
      </c>
      <c r="AR105">
        <v>98</v>
      </c>
      <c r="AS105">
        <v>36</v>
      </c>
      <c r="AT105">
        <v>43</v>
      </c>
      <c r="AU105">
        <v>100</v>
      </c>
      <c r="AV105">
        <v>91</v>
      </c>
      <c r="AW105">
        <v>58</v>
      </c>
      <c r="AX105">
        <v>99</v>
      </c>
      <c r="AY105">
        <v>62</v>
      </c>
      <c r="AZ105">
        <v>21</v>
      </c>
      <c r="BA105">
        <v>64</v>
      </c>
      <c r="BB105">
        <v>42</v>
      </c>
      <c r="BC105">
        <v>94</v>
      </c>
      <c r="BD105">
        <v>94</v>
      </c>
      <c r="BE105">
        <v>93</v>
      </c>
      <c r="BF105">
        <v>89</v>
      </c>
      <c r="BG105">
        <v>25</v>
      </c>
      <c r="BH105">
        <v>30</v>
      </c>
      <c r="BI105">
        <v>66</v>
      </c>
      <c r="BJ105">
        <v>43</v>
      </c>
      <c r="BK105">
        <v>18</v>
      </c>
      <c r="BL105">
        <v>22</v>
      </c>
      <c r="BM105">
        <v>28</v>
      </c>
      <c r="BN105">
        <v>53</v>
      </c>
      <c r="BO105">
        <v>79</v>
      </c>
      <c r="BP105">
        <v>81</v>
      </c>
      <c r="BQ105">
        <v>49</v>
      </c>
      <c r="BR105">
        <v>85</v>
      </c>
      <c r="BS105">
        <v>90</v>
      </c>
      <c r="BT105">
        <v>27</v>
      </c>
      <c r="BU105">
        <f>0</f>
        <v>0</v>
      </c>
      <c r="BV105">
        <v>64</v>
      </c>
      <c r="BW105">
        <v>24</v>
      </c>
      <c r="BX105">
        <v>15</v>
      </c>
      <c r="BY105">
        <v>71</v>
      </c>
      <c r="BZ105">
        <v>22</v>
      </c>
      <c r="CA105">
        <v>79</v>
      </c>
      <c r="CB105">
        <v>43</v>
      </c>
      <c r="CC105">
        <v>19</v>
      </c>
      <c r="CD105">
        <v>15</v>
      </c>
      <c r="CE105">
        <v>62</v>
      </c>
      <c r="CF105">
        <v>24</v>
      </c>
      <c r="CG105">
        <v>92</v>
      </c>
      <c r="CH105">
        <v>98</v>
      </c>
      <c r="CI105">
        <v>16</v>
      </c>
      <c r="CJ105">
        <v>90</v>
      </c>
      <c r="CK105">
        <v>27</v>
      </c>
      <c r="CL105">
        <v>56</v>
      </c>
      <c r="CM105">
        <v>72</v>
      </c>
    </row>
    <row r="106" spans="2:91" ht="15" customHeight="1" x14ac:dyDescent="0.25">
      <c r="P106" s="4" t="s">
        <v>870</v>
      </c>
      <c r="Q106">
        <v>14</v>
      </c>
      <c r="R106">
        <v>58</v>
      </c>
      <c r="S106">
        <v>75</v>
      </c>
      <c r="T106">
        <v>48</v>
      </c>
      <c r="U106">
        <v>87</v>
      </c>
      <c r="V106">
        <v>50</v>
      </c>
      <c r="W106">
        <v>71</v>
      </c>
      <c r="X106">
        <v>49</v>
      </c>
      <c r="Y106">
        <v>49</v>
      </c>
      <c r="Z106">
        <v>63</v>
      </c>
      <c r="AA106">
        <v>51</v>
      </c>
      <c r="AB106">
        <v>43</v>
      </c>
      <c r="AC106">
        <v>72</v>
      </c>
      <c r="AD106">
        <v>61</v>
      </c>
      <c r="AE106">
        <v>73</v>
      </c>
      <c r="AF106">
        <v>39</v>
      </c>
      <c r="AG106">
        <v>58</v>
      </c>
      <c r="AH106">
        <v>53</v>
      </c>
      <c r="AI106">
        <v>64</v>
      </c>
      <c r="AJ106">
        <v>91</v>
      </c>
      <c r="AK106">
        <v>99</v>
      </c>
      <c r="AL106">
        <v>45</v>
      </c>
      <c r="AM106">
        <v>69</v>
      </c>
      <c r="AN106">
        <v>48</v>
      </c>
      <c r="AO106">
        <v>21</v>
      </c>
      <c r="AP106">
        <v>58</v>
      </c>
      <c r="AQ106">
        <v>51</v>
      </c>
      <c r="AR106">
        <v>36</v>
      </c>
      <c r="AS106">
        <v>60</v>
      </c>
      <c r="AT106">
        <v>46</v>
      </c>
      <c r="AU106">
        <v>55</v>
      </c>
      <c r="AV106">
        <v>93</v>
      </c>
      <c r="AW106">
        <v>50</v>
      </c>
      <c r="AX106">
        <v>66</v>
      </c>
      <c r="AY106">
        <v>12</v>
      </c>
      <c r="AZ106">
        <v>51</v>
      </c>
      <c r="BA106">
        <v>83</v>
      </c>
      <c r="BB106">
        <v>60</v>
      </c>
      <c r="BC106">
        <v>26</v>
      </c>
      <c r="BD106">
        <v>19</v>
      </c>
      <c r="BE106">
        <v>86</v>
      </c>
      <c r="BF106">
        <v>31</v>
      </c>
      <c r="BG106">
        <v>81</v>
      </c>
      <c r="BH106">
        <v>76</v>
      </c>
      <c r="BI106">
        <v>13</v>
      </c>
      <c r="BJ106">
        <v>56</v>
      </c>
      <c r="BK106">
        <v>76</v>
      </c>
      <c r="BL106">
        <v>27</v>
      </c>
      <c r="BM106">
        <v>94</v>
      </c>
      <c r="BN106">
        <v>18</v>
      </c>
      <c r="BO106">
        <v>75</v>
      </c>
      <c r="BP106">
        <v>38</v>
      </c>
      <c r="BQ106">
        <v>30</v>
      </c>
      <c r="BR106">
        <v>86</v>
      </c>
      <c r="BS106">
        <v>97</v>
      </c>
      <c r="BT106">
        <v>52</v>
      </c>
      <c r="BU106">
        <v>97</v>
      </c>
      <c r="BV106">
        <f>0</f>
        <v>0</v>
      </c>
      <c r="BW106">
        <v>89</v>
      </c>
      <c r="BX106">
        <v>33</v>
      </c>
      <c r="BY106">
        <v>78</v>
      </c>
      <c r="BZ106">
        <v>29</v>
      </c>
      <c r="CA106">
        <v>15</v>
      </c>
      <c r="CB106">
        <v>74</v>
      </c>
      <c r="CC106">
        <v>22</v>
      </c>
      <c r="CD106">
        <v>40</v>
      </c>
      <c r="CE106">
        <v>54</v>
      </c>
      <c r="CF106">
        <v>39</v>
      </c>
      <c r="CG106">
        <v>48</v>
      </c>
      <c r="CH106">
        <v>13</v>
      </c>
      <c r="CI106">
        <v>66</v>
      </c>
      <c r="CJ106">
        <v>20</v>
      </c>
      <c r="CK106">
        <v>89</v>
      </c>
      <c r="CL106">
        <v>33</v>
      </c>
      <c r="CM106">
        <v>67</v>
      </c>
    </row>
    <row r="107" spans="2:91" ht="15" customHeight="1" x14ac:dyDescent="0.25">
      <c r="P107" s="4" t="s">
        <v>869</v>
      </c>
      <c r="Q107">
        <v>87</v>
      </c>
      <c r="R107">
        <v>78</v>
      </c>
      <c r="S107">
        <v>90</v>
      </c>
      <c r="T107">
        <v>16</v>
      </c>
      <c r="U107">
        <v>80</v>
      </c>
      <c r="V107">
        <v>22</v>
      </c>
      <c r="W107">
        <v>15</v>
      </c>
      <c r="X107">
        <v>32</v>
      </c>
      <c r="Y107">
        <v>14</v>
      </c>
      <c r="Z107">
        <v>86</v>
      </c>
      <c r="AA107">
        <v>65</v>
      </c>
      <c r="AB107">
        <v>83</v>
      </c>
      <c r="AC107">
        <v>18</v>
      </c>
      <c r="AD107">
        <v>47</v>
      </c>
      <c r="AE107">
        <v>65</v>
      </c>
      <c r="AF107">
        <v>48</v>
      </c>
      <c r="AG107">
        <v>71</v>
      </c>
      <c r="AH107">
        <v>60</v>
      </c>
      <c r="AI107">
        <v>62</v>
      </c>
      <c r="AJ107">
        <v>66</v>
      </c>
      <c r="AK107">
        <v>94</v>
      </c>
      <c r="AL107">
        <v>38</v>
      </c>
      <c r="AM107">
        <v>21</v>
      </c>
      <c r="AN107">
        <v>13</v>
      </c>
      <c r="AO107">
        <v>15</v>
      </c>
      <c r="AP107">
        <v>24</v>
      </c>
      <c r="AQ107">
        <v>74</v>
      </c>
      <c r="AR107">
        <v>48</v>
      </c>
      <c r="AS107">
        <v>46</v>
      </c>
      <c r="AT107">
        <v>48</v>
      </c>
      <c r="AU107">
        <v>61</v>
      </c>
      <c r="AV107">
        <v>40</v>
      </c>
      <c r="AW107">
        <v>12</v>
      </c>
      <c r="AX107">
        <v>95</v>
      </c>
      <c r="AY107">
        <v>35</v>
      </c>
      <c r="AZ107">
        <v>65</v>
      </c>
      <c r="BA107">
        <v>67</v>
      </c>
      <c r="BB107">
        <v>15</v>
      </c>
      <c r="BC107">
        <v>29</v>
      </c>
      <c r="BD107">
        <v>78</v>
      </c>
      <c r="BE107">
        <v>90</v>
      </c>
      <c r="BF107">
        <v>65</v>
      </c>
      <c r="BG107">
        <v>37</v>
      </c>
      <c r="BH107">
        <v>85</v>
      </c>
      <c r="BI107">
        <v>64</v>
      </c>
      <c r="BJ107">
        <v>43</v>
      </c>
      <c r="BK107">
        <v>52</v>
      </c>
      <c r="BL107">
        <v>56</v>
      </c>
      <c r="BM107">
        <v>34</v>
      </c>
      <c r="BN107">
        <v>15</v>
      </c>
      <c r="BO107">
        <v>86</v>
      </c>
      <c r="BP107">
        <v>79</v>
      </c>
      <c r="BQ107">
        <v>10</v>
      </c>
      <c r="BR107">
        <v>48</v>
      </c>
      <c r="BS107">
        <v>46</v>
      </c>
      <c r="BT107">
        <v>61</v>
      </c>
      <c r="BU107">
        <v>88</v>
      </c>
      <c r="BV107">
        <v>44</v>
      </c>
      <c r="BW107">
        <f>0</f>
        <v>0</v>
      </c>
      <c r="BX107">
        <v>59</v>
      </c>
      <c r="BY107">
        <v>45</v>
      </c>
      <c r="BZ107">
        <v>69</v>
      </c>
      <c r="CA107">
        <v>43</v>
      </c>
      <c r="CB107">
        <v>95</v>
      </c>
      <c r="CC107">
        <v>10</v>
      </c>
      <c r="CD107">
        <v>60</v>
      </c>
      <c r="CE107">
        <v>29</v>
      </c>
      <c r="CF107">
        <v>41</v>
      </c>
      <c r="CG107">
        <v>68</v>
      </c>
      <c r="CH107">
        <v>90</v>
      </c>
      <c r="CI107">
        <v>68</v>
      </c>
      <c r="CJ107">
        <v>38</v>
      </c>
      <c r="CK107">
        <v>79</v>
      </c>
      <c r="CL107">
        <v>50</v>
      </c>
      <c r="CM107">
        <v>86</v>
      </c>
    </row>
    <row r="108" spans="2:91" ht="15" customHeight="1" x14ac:dyDescent="0.25">
      <c r="P108" s="4" t="s">
        <v>868</v>
      </c>
      <c r="Q108">
        <v>98</v>
      </c>
      <c r="R108">
        <v>97</v>
      </c>
      <c r="S108">
        <v>52</v>
      </c>
      <c r="T108">
        <v>70</v>
      </c>
      <c r="U108">
        <v>82</v>
      </c>
      <c r="V108">
        <v>57</v>
      </c>
      <c r="W108">
        <v>61</v>
      </c>
      <c r="X108">
        <v>16</v>
      </c>
      <c r="Y108">
        <v>74</v>
      </c>
      <c r="Z108">
        <v>13</v>
      </c>
      <c r="AA108">
        <v>11</v>
      </c>
      <c r="AB108">
        <v>82</v>
      </c>
      <c r="AC108">
        <v>10</v>
      </c>
      <c r="AD108">
        <v>38</v>
      </c>
      <c r="AE108">
        <v>78</v>
      </c>
      <c r="AF108">
        <v>87</v>
      </c>
      <c r="AG108">
        <v>25</v>
      </c>
      <c r="AH108">
        <v>93</v>
      </c>
      <c r="AI108">
        <v>81</v>
      </c>
      <c r="AJ108">
        <v>32</v>
      </c>
      <c r="AK108">
        <v>79</v>
      </c>
      <c r="AL108">
        <v>50</v>
      </c>
      <c r="AM108">
        <v>18</v>
      </c>
      <c r="AN108">
        <v>80</v>
      </c>
      <c r="AO108">
        <v>88</v>
      </c>
      <c r="AP108">
        <v>98</v>
      </c>
      <c r="AQ108">
        <v>19</v>
      </c>
      <c r="AR108">
        <v>86</v>
      </c>
      <c r="AS108">
        <v>77</v>
      </c>
      <c r="AT108">
        <v>59</v>
      </c>
      <c r="AU108">
        <v>80</v>
      </c>
      <c r="AV108">
        <v>81</v>
      </c>
      <c r="AW108">
        <v>55</v>
      </c>
      <c r="AX108">
        <v>44</v>
      </c>
      <c r="AY108">
        <v>17</v>
      </c>
      <c r="AZ108">
        <v>94</v>
      </c>
      <c r="BA108">
        <v>57</v>
      </c>
      <c r="BB108">
        <v>56</v>
      </c>
      <c r="BC108">
        <v>67</v>
      </c>
      <c r="BD108">
        <v>90</v>
      </c>
      <c r="BE108">
        <v>41</v>
      </c>
      <c r="BF108">
        <v>86</v>
      </c>
      <c r="BG108">
        <v>29</v>
      </c>
      <c r="BH108">
        <v>35</v>
      </c>
      <c r="BI108">
        <v>84</v>
      </c>
      <c r="BJ108">
        <v>21</v>
      </c>
      <c r="BK108">
        <v>76</v>
      </c>
      <c r="BL108">
        <v>80</v>
      </c>
      <c r="BM108">
        <v>28</v>
      </c>
      <c r="BN108">
        <v>56</v>
      </c>
      <c r="BO108">
        <v>12</v>
      </c>
      <c r="BP108">
        <v>62</v>
      </c>
      <c r="BQ108">
        <v>60</v>
      </c>
      <c r="BR108">
        <v>73</v>
      </c>
      <c r="BS108">
        <v>87</v>
      </c>
      <c r="BT108">
        <v>12</v>
      </c>
      <c r="BU108">
        <v>95</v>
      </c>
      <c r="BV108">
        <v>77</v>
      </c>
      <c r="BW108">
        <v>79</v>
      </c>
      <c r="BX108">
        <f>0</f>
        <v>0</v>
      </c>
      <c r="BY108">
        <v>91</v>
      </c>
      <c r="BZ108">
        <v>22</v>
      </c>
      <c r="CA108">
        <v>43</v>
      </c>
      <c r="CB108">
        <v>39</v>
      </c>
      <c r="CC108">
        <v>80</v>
      </c>
      <c r="CD108">
        <v>37</v>
      </c>
      <c r="CE108">
        <v>26</v>
      </c>
      <c r="CF108">
        <v>37</v>
      </c>
      <c r="CG108">
        <v>75</v>
      </c>
      <c r="CH108">
        <v>96</v>
      </c>
      <c r="CI108">
        <v>44</v>
      </c>
      <c r="CJ108">
        <v>80</v>
      </c>
      <c r="CK108">
        <v>50</v>
      </c>
      <c r="CL108">
        <v>85</v>
      </c>
      <c r="CM108">
        <v>70</v>
      </c>
    </row>
    <row r="109" spans="2:91" ht="15" customHeight="1" x14ac:dyDescent="0.25">
      <c r="P109" s="4" t="s">
        <v>867</v>
      </c>
      <c r="Q109">
        <v>82</v>
      </c>
      <c r="R109">
        <v>36</v>
      </c>
      <c r="S109">
        <v>94</v>
      </c>
      <c r="T109">
        <v>60</v>
      </c>
      <c r="U109">
        <v>70</v>
      </c>
      <c r="V109">
        <v>72</v>
      </c>
      <c r="W109">
        <v>49</v>
      </c>
      <c r="X109">
        <v>88</v>
      </c>
      <c r="Y109">
        <v>90</v>
      </c>
      <c r="Z109">
        <v>42</v>
      </c>
      <c r="AA109">
        <v>94</v>
      </c>
      <c r="AB109">
        <v>98</v>
      </c>
      <c r="AC109">
        <v>69</v>
      </c>
      <c r="AD109">
        <v>24</v>
      </c>
      <c r="AE109">
        <v>82</v>
      </c>
      <c r="AF109">
        <v>22</v>
      </c>
      <c r="AG109">
        <v>45</v>
      </c>
      <c r="AH109">
        <v>26</v>
      </c>
      <c r="AI109">
        <v>39</v>
      </c>
      <c r="AJ109">
        <v>94</v>
      </c>
      <c r="AK109">
        <v>17</v>
      </c>
      <c r="AL109">
        <v>85</v>
      </c>
      <c r="AM109">
        <v>69</v>
      </c>
      <c r="AN109">
        <v>48</v>
      </c>
      <c r="AO109">
        <v>66</v>
      </c>
      <c r="AP109">
        <v>39</v>
      </c>
      <c r="AQ109">
        <v>64</v>
      </c>
      <c r="AR109">
        <v>53</v>
      </c>
      <c r="AS109">
        <v>40</v>
      </c>
      <c r="AT109">
        <v>45</v>
      </c>
      <c r="AU109">
        <v>66</v>
      </c>
      <c r="AV109">
        <v>46</v>
      </c>
      <c r="AW109">
        <v>61</v>
      </c>
      <c r="AX109">
        <v>50</v>
      </c>
      <c r="AY109">
        <v>61</v>
      </c>
      <c r="AZ109">
        <v>71</v>
      </c>
      <c r="BA109">
        <v>94</v>
      </c>
      <c r="BB109">
        <v>31</v>
      </c>
      <c r="BC109">
        <v>61</v>
      </c>
      <c r="BD109">
        <v>79</v>
      </c>
      <c r="BE109">
        <v>71</v>
      </c>
      <c r="BF109">
        <v>60</v>
      </c>
      <c r="BG109">
        <v>38</v>
      </c>
      <c r="BH109">
        <v>36</v>
      </c>
      <c r="BI109">
        <v>57</v>
      </c>
      <c r="BJ109">
        <v>27</v>
      </c>
      <c r="BK109">
        <v>39</v>
      </c>
      <c r="BL109">
        <v>46</v>
      </c>
      <c r="BM109">
        <v>58</v>
      </c>
      <c r="BN109">
        <v>36</v>
      </c>
      <c r="BO109">
        <v>77</v>
      </c>
      <c r="BP109">
        <v>85</v>
      </c>
      <c r="BQ109">
        <v>79</v>
      </c>
      <c r="BR109">
        <v>38</v>
      </c>
      <c r="BS109">
        <v>36</v>
      </c>
      <c r="BT109">
        <v>50</v>
      </c>
      <c r="BU109">
        <v>39</v>
      </c>
      <c r="BV109">
        <v>19</v>
      </c>
      <c r="BW109">
        <v>78</v>
      </c>
      <c r="BX109">
        <v>85</v>
      </c>
      <c r="BY109">
        <f>0</f>
        <v>0</v>
      </c>
      <c r="BZ109">
        <v>27</v>
      </c>
      <c r="CA109">
        <v>22</v>
      </c>
      <c r="CB109">
        <v>39</v>
      </c>
      <c r="CC109">
        <v>26</v>
      </c>
      <c r="CD109">
        <v>100</v>
      </c>
      <c r="CE109">
        <v>53</v>
      </c>
      <c r="CF109">
        <v>46</v>
      </c>
      <c r="CG109">
        <v>44</v>
      </c>
      <c r="CH109">
        <v>18</v>
      </c>
      <c r="CI109">
        <v>54</v>
      </c>
      <c r="CJ109">
        <v>35</v>
      </c>
      <c r="CK109">
        <v>71</v>
      </c>
      <c r="CL109">
        <v>72</v>
      </c>
      <c r="CM109">
        <v>16</v>
      </c>
    </row>
    <row r="110" spans="2:91" ht="15" customHeight="1" x14ac:dyDescent="0.25">
      <c r="B110" s="32"/>
      <c r="P110" s="4" t="s">
        <v>866</v>
      </c>
      <c r="Q110">
        <v>93</v>
      </c>
      <c r="R110">
        <v>26</v>
      </c>
      <c r="S110">
        <v>88</v>
      </c>
      <c r="T110">
        <v>92</v>
      </c>
      <c r="U110">
        <v>30</v>
      </c>
      <c r="V110">
        <v>20</v>
      </c>
      <c r="W110">
        <v>23</v>
      </c>
      <c r="X110">
        <v>98</v>
      </c>
      <c r="Y110">
        <v>31</v>
      </c>
      <c r="Z110">
        <v>28</v>
      </c>
      <c r="AA110">
        <v>96</v>
      </c>
      <c r="AB110">
        <v>31</v>
      </c>
      <c r="AC110">
        <v>50</v>
      </c>
      <c r="AD110">
        <v>25</v>
      </c>
      <c r="AE110">
        <v>43</v>
      </c>
      <c r="AF110">
        <v>42</v>
      </c>
      <c r="AG110">
        <v>76</v>
      </c>
      <c r="AH110">
        <v>56</v>
      </c>
      <c r="AI110">
        <v>13</v>
      </c>
      <c r="AJ110">
        <v>70</v>
      </c>
      <c r="AK110">
        <v>23</v>
      </c>
      <c r="AL110">
        <v>100</v>
      </c>
      <c r="AM110">
        <v>35</v>
      </c>
      <c r="AN110">
        <v>97</v>
      </c>
      <c r="AO110">
        <v>60</v>
      </c>
      <c r="AP110">
        <v>87</v>
      </c>
      <c r="AQ110">
        <v>88</v>
      </c>
      <c r="AR110">
        <v>87</v>
      </c>
      <c r="AS110">
        <v>47</v>
      </c>
      <c r="AT110">
        <v>29</v>
      </c>
      <c r="AU110">
        <v>58</v>
      </c>
      <c r="AV110">
        <v>38</v>
      </c>
      <c r="AW110">
        <v>68</v>
      </c>
      <c r="AX110">
        <v>68</v>
      </c>
      <c r="AY110">
        <v>90</v>
      </c>
      <c r="AZ110">
        <v>78</v>
      </c>
      <c r="BA110">
        <v>89</v>
      </c>
      <c r="BB110">
        <v>92</v>
      </c>
      <c r="BC110">
        <v>38</v>
      </c>
      <c r="BD110">
        <v>46</v>
      </c>
      <c r="BE110">
        <v>39</v>
      </c>
      <c r="BF110">
        <v>77</v>
      </c>
      <c r="BG110">
        <v>27</v>
      </c>
      <c r="BH110">
        <v>70</v>
      </c>
      <c r="BI110">
        <v>70</v>
      </c>
      <c r="BJ110">
        <v>92</v>
      </c>
      <c r="BK110">
        <v>10</v>
      </c>
      <c r="BL110">
        <v>67</v>
      </c>
      <c r="BM110">
        <v>89</v>
      </c>
      <c r="BN110">
        <v>24</v>
      </c>
      <c r="BO110">
        <v>50</v>
      </c>
      <c r="BP110">
        <v>84</v>
      </c>
      <c r="BQ110">
        <v>16</v>
      </c>
      <c r="BR110">
        <v>85</v>
      </c>
      <c r="BS110">
        <v>25</v>
      </c>
      <c r="BT110">
        <v>34</v>
      </c>
      <c r="BU110">
        <v>49</v>
      </c>
      <c r="BV110">
        <v>27</v>
      </c>
      <c r="BW110">
        <v>92</v>
      </c>
      <c r="BX110">
        <v>55</v>
      </c>
      <c r="BY110">
        <v>50</v>
      </c>
      <c r="BZ110">
        <f>0</f>
        <v>0</v>
      </c>
      <c r="CA110">
        <v>72</v>
      </c>
      <c r="CB110">
        <v>26</v>
      </c>
      <c r="CC110">
        <v>56</v>
      </c>
      <c r="CD110">
        <v>97</v>
      </c>
      <c r="CE110">
        <v>20</v>
      </c>
      <c r="CF110">
        <v>89</v>
      </c>
      <c r="CG110">
        <v>12</v>
      </c>
      <c r="CH110">
        <v>56</v>
      </c>
      <c r="CI110">
        <v>23</v>
      </c>
      <c r="CJ110">
        <v>95</v>
      </c>
      <c r="CK110">
        <v>34</v>
      </c>
      <c r="CL110">
        <v>60</v>
      </c>
      <c r="CM110">
        <v>77</v>
      </c>
    </row>
    <row r="111" spans="2:91" ht="15" customHeight="1" x14ac:dyDescent="0.25">
      <c r="P111" s="4" t="s">
        <v>865</v>
      </c>
      <c r="Q111">
        <v>95</v>
      </c>
      <c r="R111">
        <v>24</v>
      </c>
      <c r="S111">
        <v>26</v>
      </c>
      <c r="T111">
        <v>23</v>
      </c>
      <c r="U111">
        <v>14</v>
      </c>
      <c r="V111">
        <v>22</v>
      </c>
      <c r="W111">
        <v>82</v>
      </c>
      <c r="X111">
        <v>52</v>
      </c>
      <c r="Y111">
        <v>36</v>
      </c>
      <c r="Z111">
        <v>97</v>
      </c>
      <c r="AA111">
        <v>18</v>
      </c>
      <c r="AB111">
        <v>80</v>
      </c>
      <c r="AC111">
        <v>54</v>
      </c>
      <c r="AD111">
        <v>42</v>
      </c>
      <c r="AE111">
        <v>39</v>
      </c>
      <c r="AF111">
        <v>57</v>
      </c>
      <c r="AG111">
        <v>70</v>
      </c>
      <c r="AH111">
        <v>80</v>
      </c>
      <c r="AI111">
        <v>66</v>
      </c>
      <c r="AJ111">
        <v>35</v>
      </c>
      <c r="AK111">
        <v>99</v>
      </c>
      <c r="AL111">
        <v>99</v>
      </c>
      <c r="AM111">
        <v>43</v>
      </c>
      <c r="AN111">
        <v>24</v>
      </c>
      <c r="AO111">
        <v>54</v>
      </c>
      <c r="AP111">
        <v>49</v>
      </c>
      <c r="AQ111">
        <v>18</v>
      </c>
      <c r="AR111">
        <v>33</v>
      </c>
      <c r="AS111">
        <v>79</v>
      </c>
      <c r="AT111">
        <v>80</v>
      </c>
      <c r="AU111">
        <v>65</v>
      </c>
      <c r="AV111">
        <v>92</v>
      </c>
      <c r="AW111">
        <v>33</v>
      </c>
      <c r="AX111">
        <v>35</v>
      </c>
      <c r="AY111">
        <v>61</v>
      </c>
      <c r="AZ111">
        <v>56</v>
      </c>
      <c r="BA111">
        <v>50</v>
      </c>
      <c r="BB111">
        <v>42</v>
      </c>
      <c r="BC111">
        <v>17</v>
      </c>
      <c r="BD111">
        <v>31</v>
      </c>
      <c r="BE111">
        <v>39</v>
      </c>
      <c r="BF111">
        <v>54</v>
      </c>
      <c r="BG111">
        <v>84</v>
      </c>
      <c r="BH111">
        <v>75</v>
      </c>
      <c r="BI111">
        <v>69</v>
      </c>
      <c r="BJ111">
        <v>26</v>
      </c>
      <c r="BK111">
        <v>50</v>
      </c>
      <c r="BL111">
        <v>87</v>
      </c>
      <c r="BM111">
        <v>47</v>
      </c>
      <c r="BN111">
        <v>84</v>
      </c>
      <c r="BO111">
        <v>64</v>
      </c>
      <c r="BP111">
        <v>99</v>
      </c>
      <c r="BQ111">
        <v>27</v>
      </c>
      <c r="BR111">
        <v>94</v>
      </c>
      <c r="BS111">
        <v>88</v>
      </c>
      <c r="BT111">
        <v>88</v>
      </c>
      <c r="BU111">
        <v>36</v>
      </c>
      <c r="BV111">
        <v>38</v>
      </c>
      <c r="BW111">
        <v>78</v>
      </c>
      <c r="BX111">
        <v>39</v>
      </c>
      <c r="BY111">
        <v>99</v>
      </c>
      <c r="BZ111">
        <v>15</v>
      </c>
      <c r="CA111">
        <f>0</f>
        <v>0</v>
      </c>
      <c r="CB111">
        <v>67</v>
      </c>
      <c r="CC111">
        <v>91</v>
      </c>
      <c r="CD111">
        <v>18</v>
      </c>
      <c r="CE111">
        <v>60</v>
      </c>
      <c r="CF111">
        <v>97</v>
      </c>
      <c r="CG111">
        <v>11</v>
      </c>
      <c r="CH111">
        <v>46</v>
      </c>
      <c r="CI111">
        <v>69</v>
      </c>
      <c r="CJ111">
        <v>58</v>
      </c>
      <c r="CK111">
        <v>25</v>
      </c>
      <c r="CL111">
        <v>94</v>
      </c>
      <c r="CM111">
        <v>65</v>
      </c>
    </row>
    <row r="112" spans="2:91" ht="15" customHeight="1" x14ac:dyDescent="0.25">
      <c r="P112" s="4" t="s">
        <v>864</v>
      </c>
      <c r="Q112">
        <v>51</v>
      </c>
      <c r="R112">
        <v>63</v>
      </c>
      <c r="S112">
        <v>57</v>
      </c>
      <c r="T112">
        <v>75</v>
      </c>
      <c r="U112">
        <v>66</v>
      </c>
      <c r="V112">
        <v>12</v>
      </c>
      <c r="W112">
        <v>76</v>
      </c>
      <c r="X112">
        <v>58</v>
      </c>
      <c r="Y112">
        <v>66</v>
      </c>
      <c r="Z112">
        <v>36</v>
      </c>
      <c r="AA112">
        <v>42</v>
      </c>
      <c r="AB112">
        <v>46</v>
      </c>
      <c r="AC112">
        <v>17</v>
      </c>
      <c r="AD112">
        <v>44</v>
      </c>
      <c r="AE112">
        <v>62</v>
      </c>
      <c r="AF112">
        <v>20</v>
      </c>
      <c r="AG112">
        <v>83</v>
      </c>
      <c r="AH112">
        <v>57</v>
      </c>
      <c r="AI112">
        <v>57</v>
      </c>
      <c r="AJ112">
        <v>12</v>
      </c>
      <c r="AK112">
        <v>15</v>
      </c>
      <c r="AL112">
        <v>37</v>
      </c>
      <c r="AM112">
        <v>13</v>
      </c>
      <c r="AN112">
        <v>36</v>
      </c>
      <c r="AO112">
        <v>96</v>
      </c>
      <c r="AP112">
        <v>43</v>
      </c>
      <c r="AQ112">
        <v>28</v>
      </c>
      <c r="AR112">
        <v>70</v>
      </c>
      <c r="AS112">
        <v>21</v>
      </c>
      <c r="AT112">
        <v>60</v>
      </c>
      <c r="AU112">
        <v>61</v>
      </c>
      <c r="AV112">
        <v>51</v>
      </c>
      <c r="AW112">
        <v>15</v>
      </c>
      <c r="AX112">
        <v>82</v>
      </c>
      <c r="AY112">
        <v>82</v>
      </c>
      <c r="AZ112">
        <v>84</v>
      </c>
      <c r="BA112">
        <v>53</v>
      </c>
      <c r="BB112">
        <v>90</v>
      </c>
      <c r="BC112">
        <v>31</v>
      </c>
      <c r="BD112">
        <v>100</v>
      </c>
      <c r="BE112">
        <v>53</v>
      </c>
      <c r="BF112">
        <v>96</v>
      </c>
      <c r="BG112">
        <v>57</v>
      </c>
      <c r="BH112">
        <v>51</v>
      </c>
      <c r="BI112">
        <v>20</v>
      </c>
      <c r="BJ112">
        <v>80</v>
      </c>
      <c r="BK112">
        <v>93</v>
      </c>
      <c r="BL112">
        <v>60</v>
      </c>
      <c r="BM112">
        <v>57</v>
      </c>
      <c r="BN112">
        <v>18</v>
      </c>
      <c r="BO112">
        <v>65</v>
      </c>
      <c r="BP112">
        <v>72</v>
      </c>
      <c r="BQ112">
        <v>22</v>
      </c>
      <c r="BR112">
        <v>17</v>
      </c>
      <c r="BS112">
        <v>37</v>
      </c>
      <c r="BT112">
        <v>69</v>
      </c>
      <c r="BU112">
        <v>88</v>
      </c>
      <c r="BV112">
        <v>100</v>
      </c>
      <c r="BW112">
        <v>53</v>
      </c>
      <c r="BX112">
        <v>77</v>
      </c>
      <c r="BY112">
        <v>49</v>
      </c>
      <c r="BZ112">
        <v>16</v>
      </c>
      <c r="CA112">
        <v>100</v>
      </c>
      <c r="CB112">
        <f>0</f>
        <v>0</v>
      </c>
      <c r="CC112">
        <v>91</v>
      </c>
      <c r="CD112">
        <v>66</v>
      </c>
      <c r="CE112">
        <v>42</v>
      </c>
      <c r="CF112">
        <v>31</v>
      </c>
      <c r="CG112">
        <v>23</v>
      </c>
      <c r="CH112">
        <v>11</v>
      </c>
      <c r="CI112">
        <v>42</v>
      </c>
      <c r="CJ112">
        <v>16</v>
      </c>
      <c r="CK112">
        <v>78</v>
      </c>
      <c r="CL112">
        <v>14</v>
      </c>
      <c r="CM112">
        <v>86</v>
      </c>
    </row>
    <row r="113" spans="16:91" ht="15" customHeight="1" x14ac:dyDescent="0.25">
      <c r="P113" s="4" t="s">
        <v>863</v>
      </c>
      <c r="Q113">
        <v>15</v>
      </c>
      <c r="R113">
        <v>58</v>
      </c>
      <c r="S113">
        <v>52</v>
      </c>
      <c r="T113">
        <v>27</v>
      </c>
      <c r="U113">
        <v>57</v>
      </c>
      <c r="V113">
        <v>14</v>
      </c>
      <c r="W113">
        <v>67</v>
      </c>
      <c r="X113">
        <v>87</v>
      </c>
      <c r="Y113">
        <v>90</v>
      </c>
      <c r="Z113">
        <v>24</v>
      </c>
      <c r="AA113">
        <v>23</v>
      </c>
      <c r="AB113">
        <v>37</v>
      </c>
      <c r="AC113">
        <v>26</v>
      </c>
      <c r="AD113">
        <v>96</v>
      </c>
      <c r="AE113">
        <v>83</v>
      </c>
      <c r="AF113">
        <v>64</v>
      </c>
      <c r="AG113">
        <v>70</v>
      </c>
      <c r="AH113">
        <v>78</v>
      </c>
      <c r="AI113">
        <v>68</v>
      </c>
      <c r="AJ113">
        <v>99</v>
      </c>
      <c r="AK113">
        <v>67</v>
      </c>
      <c r="AL113">
        <v>33</v>
      </c>
      <c r="AM113">
        <v>22</v>
      </c>
      <c r="AN113">
        <v>41</v>
      </c>
      <c r="AO113">
        <v>65</v>
      </c>
      <c r="AP113">
        <v>18</v>
      </c>
      <c r="AQ113">
        <v>70</v>
      </c>
      <c r="AR113">
        <v>21</v>
      </c>
      <c r="AS113">
        <v>74</v>
      </c>
      <c r="AT113">
        <v>12</v>
      </c>
      <c r="AU113">
        <v>62</v>
      </c>
      <c r="AV113">
        <v>52</v>
      </c>
      <c r="AW113">
        <v>53</v>
      </c>
      <c r="AX113">
        <v>52</v>
      </c>
      <c r="AY113">
        <v>51</v>
      </c>
      <c r="AZ113">
        <v>33</v>
      </c>
      <c r="BA113">
        <v>76</v>
      </c>
      <c r="BB113">
        <v>22</v>
      </c>
      <c r="BC113">
        <v>68</v>
      </c>
      <c r="BD113">
        <v>48</v>
      </c>
      <c r="BE113">
        <v>48</v>
      </c>
      <c r="BF113">
        <v>48</v>
      </c>
      <c r="BG113">
        <v>12</v>
      </c>
      <c r="BH113">
        <v>43</v>
      </c>
      <c r="BI113">
        <v>73</v>
      </c>
      <c r="BJ113">
        <v>93</v>
      </c>
      <c r="BK113">
        <v>30</v>
      </c>
      <c r="BL113">
        <v>85</v>
      </c>
      <c r="BM113">
        <v>44</v>
      </c>
      <c r="BN113">
        <v>54</v>
      </c>
      <c r="BO113">
        <v>62</v>
      </c>
      <c r="BP113">
        <v>50</v>
      </c>
      <c r="BQ113">
        <v>95</v>
      </c>
      <c r="BR113">
        <v>37</v>
      </c>
      <c r="BS113">
        <v>26</v>
      </c>
      <c r="BT113">
        <v>88</v>
      </c>
      <c r="BU113">
        <v>18</v>
      </c>
      <c r="BV113">
        <v>35</v>
      </c>
      <c r="BW113">
        <v>17</v>
      </c>
      <c r="BX113">
        <v>15</v>
      </c>
      <c r="BY113">
        <v>16</v>
      </c>
      <c r="BZ113">
        <v>94</v>
      </c>
      <c r="CA113">
        <v>23</v>
      </c>
      <c r="CB113">
        <v>80</v>
      </c>
      <c r="CC113">
        <f>0</f>
        <v>0</v>
      </c>
      <c r="CD113">
        <v>27</v>
      </c>
      <c r="CE113">
        <v>20</v>
      </c>
      <c r="CF113">
        <v>93</v>
      </c>
      <c r="CG113">
        <v>46</v>
      </c>
      <c r="CH113">
        <v>22</v>
      </c>
      <c r="CI113">
        <v>97</v>
      </c>
      <c r="CJ113">
        <v>86</v>
      </c>
      <c r="CK113">
        <v>91</v>
      </c>
      <c r="CL113">
        <v>23</v>
      </c>
      <c r="CM113">
        <v>27</v>
      </c>
    </row>
    <row r="114" spans="16:91" ht="15" customHeight="1" x14ac:dyDescent="0.25">
      <c r="P114" s="4" t="s">
        <v>862</v>
      </c>
      <c r="Q114">
        <v>99</v>
      </c>
      <c r="R114">
        <v>48</v>
      </c>
      <c r="S114">
        <v>35</v>
      </c>
      <c r="T114">
        <v>50</v>
      </c>
      <c r="U114">
        <v>44</v>
      </c>
      <c r="V114">
        <v>76</v>
      </c>
      <c r="W114">
        <v>84</v>
      </c>
      <c r="X114">
        <v>11</v>
      </c>
      <c r="Y114">
        <v>43</v>
      </c>
      <c r="Z114">
        <v>43</v>
      </c>
      <c r="AA114">
        <v>94</v>
      </c>
      <c r="AB114">
        <v>55</v>
      </c>
      <c r="AC114">
        <v>84</v>
      </c>
      <c r="AD114">
        <v>36</v>
      </c>
      <c r="AE114">
        <v>55</v>
      </c>
      <c r="AF114">
        <v>72</v>
      </c>
      <c r="AG114">
        <v>54</v>
      </c>
      <c r="AH114">
        <v>100</v>
      </c>
      <c r="AI114">
        <v>84</v>
      </c>
      <c r="AJ114">
        <v>62</v>
      </c>
      <c r="AK114">
        <v>27</v>
      </c>
      <c r="AL114">
        <v>25</v>
      </c>
      <c r="AM114">
        <v>53</v>
      </c>
      <c r="AN114">
        <v>38</v>
      </c>
      <c r="AO114">
        <v>15</v>
      </c>
      <c r="AP114">
        <v>25</v>
      </c>
      <c r="AQ114">
        <v>51</v>
      </c>
      <c r="AR114">
        <v>79</v>
      </c>
      <c r="AS114">
        <v>64</v>
      </c>
      <c r="AT114">
        <v>38</v>
      </c>
      <c r="AU114">
        <v>10</v>
      </c>
      <c r="AV114">
        <v>50</v>
      </c>
      <c r="AW114">
        <v>71</v>
      </c>
      <c r="AX114">
        <v>38</v>
      </c>
      <c r="AY114">
        <v>66</v>
      </c>
      <c r="AZ114">
        <v>37</v>
      </c>
      <c r="BA114">
        <v>75</v>
      </c>
      <c r="BB114">
        <v>57</v>
      </c>
      <c r="BC114">
        <v>14</v>
      </c>
      <c r="BD114">
        <v>100</v>
      </c>
      <c r="BE114">
        <v>64</v>
      </c>
      <c r="BF114">
        <v>90</v>
      </c>
      <c r="BG114">
        <v>45</v>
      </c>
      <c r="BH114">
        <v>69</v>
      </c>
      <c r="BI114">
        <v>78</v>
      </c>
      <c r="BJ114">
        <v>44</v>
      </c>
      <c r="BK114">
        <v>65</v>
      </c>
      <c r="BL114">
        <v>85</v>
      </c>
      <c r="BM114">
        <v>84</v>
      </c>
      <c r="BN114">
        <v>42</v>
      </c>
      <c r="BO114">
        <v>59</v>
      </c>
      <c r="BP114">
        <v>96</v>
      </c>
      <c r="BQ114">
        <v>56</v>
      </c>
      <c r="BR114">
        <v>62</v>
      </c>
      <c r="BS114">
        <v>78</v>
      </c>
      <c r="BT114">
        <v>13</v>
      </c>
      <c r="BU114">
        <v>52</v>
      </c>
      <c r="BV114">
        <v>17</v>
      </c>
      <c r="BW114">
        <v>61</v>
      </c>
      <c r="BX114">
        <v>63</v>
      </c>
      <c r="BY114">
        <v>55</v>
      </c>
      <c r="BZ114">
        <v>17</v>
      </c>
      <c r="CA114">
        <v>90</v>
      </c>
      <c r="CB114">
        <v>39</v>
      </c>
      <c r="CC114">
        <v>53</v>
      </c>
      <c r="CD114">
        <f>0</f>
        <v>0</v>
      </c>
      <c r="CE114">
        <v>87</v>
      </c>
      <c r="CF114">
        <v>41</v>
      </c>
      <c r="CG114">
        <v>24</v>
      </c>
      <c r="CH114">
        <v>58</v>
      </c>
      <c r="CI114">
        <v>11</v>
      </c>
      <c r="CJ114">
        <v>72</v>
      </c>
      <c r="CK114">
        <v>70</v>
      </c>
      <c r="CL114">
        <v>43</v>
      </c>
      <c r="CM114">
        <v>17</v>
      </c>
    </row>
    <row r="115" spans="16:91" ht="15" customHeight="1" x14ac:dyDescent="0.25">
      <c r="P115" s="4" t="s">
        <v>861</v>
      </c>
      <c r="Q115">
        <v>81</v>
      </c>
      <c r="R115">
        <v>96</v>
      </c>
      <c r="S115">
        <v>88</v>
      </c>
      <c r="T115">
        <v>44</v>
      </c>
      <c r="U115">
        <v>53</v>
      </c>
      <c r="V115">
        <v>95</v>
      </c>
      <c r="W115">
        <v>77</v>
      </c>
      <c r="X115">
        <v>34</v>
      </c>
      <c r="Y115">
        <v>100</v>
      </c>
      <c r="Z115">
        <v>38</v>
      </c>
      <c r="AA115">
        <v>74</v>
      </c>
      <c r="AB115">
        <v>38</v>
      </c>
      <c r="AC115">
        <v>69</v>
      </c>
      <c r="AD115">
        <v>95</v>
      </c>
      <c r="AE115">
        <v>66</v>
      </c>
      <c r="AF115">
        <v>28</v>
      </c>
      <c r="AG115">
        <v>51</v>
      </c>
      <c r="AH115">
        <v>95</v>
      </c>
      <c r="AI115">
        <v>58</v>
      </c>
      <c r="AJ115">
        <v>77</v>
      </c>
      <c r="AK115">
        <v>66</v>
      </c>
      <c r="AL115">
        <v>25</v>
      </c>
      <c r="AM115">
        <v>15</v>
      </c>
      <c r="AN115">
        <v>82</v>
      </c>
      <c r="AO115">
        <v>38</v>
      </c>
      <c r="AP115">
        <v>26</v>
      </c>
      <c r="AQ115">
        <v>53</v>
      </c>
      <c r="AR115">
        <v>69</v>
      </c>
      <c r="AS115">
        <v>63</v>
      </c>
      <c r="AT115">
        <v>33</v>
      </c>
      <c r="AU115">
        <v>41</v>
      </c>
      <c r="AV115">
        <v>33</v>
      </c>
      <c r="AW115">
        <v>23</v>
      </c>
      <c r="AX115">
        <v>50</v>
      </c>
      <c r="AY115">
        <v>99</v>
      </c>
      <c r="AZ115">
        <v>91</v>
      </c>
      <c r="BA115">
        <v>16</v>
      </c>
      <c r="BB115">
        <v>17</v>
      </c>
      <c r="BC115">
        <v>83</v>
      </c>
      <c r="BD115">
        <v>89</v>
      </c>
      <c r="BE115">
        <v>59</v>
      </c>
      <c r="BF115">
        <v>32</v>
      </c>
      <c r="BG115">
        <v>60</v>
      </c>
      <c r="BH115">
        <v>46</v>
      </c>
      <c r="BI115">
        <v>47</v>
      </c>
      <c r="BJ115">
        <v>43</v>
      </c>
      <c r="BK115">
        <v>79</v>
      </c>
      <c r="BL115">
        <v>57</v>
      </c>
      <c r="BM115">
        <v>33</v>
      </c>
      <c r="BN115">
        <v>33</v>
      </c>
      <c r="BO115">
        <v>90</v>
      </c>
      <c r="BP115">
        <v>45</v>
      </c>
      <c r="BQ115">
        <v>54</v>
      </c>
      <c r="BR115">
        <v>67</v>
      </c>
      <c r="BS115">
        <v>95</v>
      </c>
      <c r="BT115">
        <v>95</v>
      </c>
      <c r="BU115">
        <v>87</v>
      </c>
      <c r="BV115">
        <v>47</v>
      </c>
      <c r="BW115">
        <v>29</v>
      </c>
      <c r="BX115">
        <v>58</v>
      </c>
      <c r="BY115">
        <v>98</v>
      </c>
      <c r="BZ115">
        <v>46</v>
      </c>
      <c r="CA115">
        <v>42</v>
      </c>
      <c r="CB115">
        <v>97</v>
      </c>
      <c r="CC115">
        <v>12</v>
      </c>
      <c r="CD115">
        <v>40</v>
      </c>
      <c r="CE115">
        <f>0</f>
        <v>0</v>
      </c>
      <c r="CF115">
        <v>27</v>
      </c>
      <c r="CG115">
        <v>34</v>
      </c>
      <c r="CH115">
        <v>49</v>
      </c>
      <c r="CI115">
        <v>54</v>
      </c>
      <c r="CJ115">
        <v>11</v>
      </c>
      <c r="CK115">
        <v>87</v>
      </c>
      <c r="CL115">
        <v>20</v>
      </c>
      <c r="CM115">
        <v>37</v>
      </c>
    </row>
    <row r="116" spans="16:91" ht="15" customHeight="1" x14ac:dyDescent="0.25">
      <c r="P116" s="4" t="s">
        <v>860</v>
      </c>
      <c r="Q116">
        <v>12</v>
      </c>
      <c r="R116">
        <v>54</v>
      </c>
      <c r="S116">
        <v>15</v>
      </c>
      <c r="T116">
        <v>44</v>
      </c>
      <c r="U116">
        <v>54</v>
      </c>
      <c r="V116">
        <v>45</v>
      </c>
      <c r="W116">
        <v>90</v>
      </c>
      <c r="X116">
        <v>44</v>
      </c>
      <c r="Y116">
        <v>29</v>
      </c>
      <c r="Z116">
        <v>29</v>
      </c>
      <c r="AA116">
        <v>20</v>
      </c>
      <c r="AB116">
        <v>69</v>
      </c>
      <c r="AC116">
        <v>44</v>
      </c>
      <c r="AD116">
        <v>14</v>
      </c>
      <c r="AE116">
        <v>57</v>
      </c>
      <c r="AF116">
        <v>81</v>
      </c>
      <c r="AG116">
        <v>59</v>
      </c>
      <c r="AH116">
        <v>54</v>
      </c>
      <c r="AI116">
        <v>77</v>
      </c>
      <c r="AJ116">
        <v>72</v>
      </c>
      <c r="AK116">
        <v>36</v>
      </c>
      <c r="AL116">
        <v>30</v>
      </c>
      <c r="AM116">
        <v>98</v>
      </c>
      <c r="AN116">
        <v>20</v>
      </c>
      <c r="AO116">
        <v>91</v>
      </c>
      <c r="AP116">
        <v>67</v>
      </c>
      <c r="AQ116">
        <v>36</v>
      </c>
      <c r="AR116">
        <v>89</v>
      </c>
      <c r="AS116">
        <v>93</v>
      </c>
      <c r="AT116">
        <v>49</v>
      </c>
      <c r="AU116">
        <v>73</v>
      </c>
      <c r="AV116">
        <v>98</v>
      </c>
      <c r="AW116">
        <v>18</v>
      </c>
      <c r="AX116">
        <v>16</v>
      </c>
      <c r="AY116">
        <v>12</v>
      </c>
      <c r="AZ116">
        <v>18</v>
      </c>
      <c r="BA116">
        <v>65</v>
      </c>
      <c r="BB116">
        <v>71</v>
      </c>
      <c r="BC116">
        <v>42</v>
      </c>
      <c r="BD116">
        <v>67</v>
      </c>
      <c r="BE116">
        <v>20</v>
      </c>
      <c r="BF116">
        <v>50</v>
      </c>
      <c r="BG116">
        <v>71</v>
      </c>
      <c r="BH116">
        <v>42</v>
      </c>
      <c r="BI116">
        <v>53</v>
      </c>
      <c r="BJ116">
        <v>48</v>
      </c>
      <c r="BK116">
        <v>15</v>
      </c>
      <c r="BL116">
        <v>85</v>
      </c>
      <c r="BM116">
        <v>54</v>
      </c>
      <c r="BN116">
        <v>70</v>
      </c>
      <c r="BO116">
        <v>50</v>
      </c>
      <c r="BP116">
        <v>84</v>
      </c>
      <c r="BQ116">
        <v>37</v>
      </c>
      <c r="BR116">
        <v>86</v>
      </c>
      <c r="BS116">
        <v>76</v>
      </c>
      <c r="BT116">
        <v>30</v>
      </c>
      <c r="BU116">
        <v>22</v>
      </c>
      <c r="BV116">
        <v>12</v>
      </c>
      <c r="BW116">
        <v>50</v>
      </c>
      <c r="BX116">
        <v>62</v>
      </c>
      <c r="BY116">
        <v>10</v>
      </c>
      <c r="BZ116">
        <v>100</v>
      </c>
      <c r="CA116">
        <v>20</v>
      </c>
      <c r="CB116">
        <v>46</v>
      </c>
      <c r="CC116">
        <v>71</v>
      </c>
      <c r="CD116">
        <v>49</v>
      </c>
      <c r="CE116">
        <v>44</v>
      </c>
      <c r="CF116">
        <f>0</f>
        <v>0</v>
      </c>
      <c r="CG116">
        <v>90</v>
      </c>
      <c r="CH116">
        <v>55</v>
      </c>
      <c r="CI116">
        <v>98</v>
      </c>
      <c r="CJ116">
        <v>36</v>
      </c>
      <c r="CK116">
        <v>92</v>
      </c>
      <c r="CL116">
        <v>19</v>
      </c>
      <c r="CM116">
        <v>18</v>
      </c>
    </row>
    <row r="117" spans="16:91" ht="15" customHeight="1" x14ac:dyDescent="0.25">
      <c r="P117" s="4" t="s">
        <v>859</v>
      </c>
      <c r="Q117">
        <v>62</v>
      </c>
      <c r="R117">
        <v>34</v>
      </c>
      <c r="S117">
        <v>90</v>
      </c>
      <c r="T117">
        <v>29</v>
      </c>
      <c r="U117">
        <v>74</v>
      </c>
      <c r="V117">
        <v>50</v>
      </c>
      <c r="W117">
        <v>33</v>
      </c>
      <c r="X117">
        <v>84</v>
      </c>
      <c r="Y117">
        <v>28</v>
      </c>
      <c r="Z117">
        <v>48</v>
      </c>
      <c r="AA117">
        <v>53</v>
      </c>
      <c r="AB117">
        <v>62</v>
      </c>
      <c r="AC117">
        <v>34</v>
      </c>
      <c r="AD117">
        <v>99</v>
      </c>
      <c r="AE117">
        <v>77</v>
      </c>
      <c r="AF117">
        <v>52</v>
      </c>
      <c r="AG117">
        <v>10</v>
      </c>
      <c r="AH117">
        <v>62</v>
      </c>
      <c r="AI117">
        <v>64</v>
      </c>
      <c r="AJ117">
        <v>51</v>
      </c>
      <c r="AK117">
        <v>58</v>
      </c>
      <c r="AL117">
        <v>90</v>
      </c>
      <c r="AM117">
        <v>22</v>
      </c>
      <c r="AN117">
        <v>79</v>
      </c>
      <c r="AO117">
        <v>60</v>
      </c>
      <c r="AP117">
        <v>20</v>
      </c>
      <c r="AQ117">
        <v>48</v>
      </c>
      <c r="AR117">
        <v>21</v>
      </c>
      <c r="AS117">
        <v>19</v>
      </c>
      <c r="AT117">
        <v>23</v>
      </c>
      <c r="AU117">
        <v>92</v>
      </c>
      <c r="AV117">
        <v>34</v>
      </c>
      <c r="AW117">
        <v>55</v>
      </c>
      <c r="AX117">
        <v>12</v>
      </c>
      <c r="AY117">
        <v>62</v>
      </c>
      <c r="AZ117">
        <v>81</v>
      </c>
      <c r="BA117">
        <v>72</v>
      </c>
      <c r="BB117">
        <v>55</v>
      </c>
      <c r="BC117">
        <v>19</v>
      </c>
      <c r="BD117">
        <v>20</v>
      </c>
      <c r="BE117">
        <v>25</v>
      </c>
      <c r="BF117">
        <v>19</v>
      </c>
      <c r="BG117">
        <v>79</v>
      </c>
      <c r="BH117">
        <v>43</v>
      </c>
      <c r="BI117">
        <v>86</v>
      </c>
      <c r="BJ117">
        <v>18</v>
      </c>
      <c r="BK117">
        <v>35</v>
      </c>
      <c r="BL117">
        <v>38</v>
      </c>
      <c r="BM117">
        <v>82</v>
      </c>
      <c r="BN117">
        <v>46</v>
      </c>
      <c r="BO117">
        <v>38</v>
      </c>
      <c r="BP117">
        <v>56</v>
      </c>
      <c r="BQ117">
        <v>49</v>
      </c>
      <c r="BR117">
        <v>14</v>
      </c>
      <c r="BS117">
        <v>60</v>
      </c>
      <c r="BT117">
        <v>75</v>
      </c>
      <c r="BU117">
        <v>49</v>
      </c>
      <c r="BV117">
        <v>55</v>
      </c>
      <c r="BW117">
        <v>95</v>
      </c>
      <c r="BX117">
        <v>70</v>
      </c>
      <c r="BY117">
        <v>41</v>
      </c>
      <c r="BZ117">
        <v>53</v>
      </c>
      <c r="CA117">
        <v>64</v>
      </c>
      <c r="CB117">
        <v>19</v>
      </c>
      <c r="CC117">
        <v>67</v>
      </c>
      <c r="CD117">
        <v>87</v>
      </c>
      <c r="CE117">
        <v>10</v>
      </c>
      <c r="CF117">
        <v>57</v>
      </c>
      <c r="CG117">
        <f>0</f>
        <v>0</v>
      </c>
      <c r="CH117">
        <v>88</v>
      </c>
      <c r="CI117">
        <v>38</v>
      </c>
      <c r="CJ117">
        <v>21</v>
      </c>
      <c r="CK117">
        <v>59</v>
      </c>
      <c r="CL117">
        <v>96</v>
      </c>
      <c r="CM117">
        <v>87</v>
      </c>
    </row>
    <row r="118" spans="16:91" ht="15" customHeight="1" x14ac:dyDescent="0.25">
      <c r="P118" s="4" t="s">
        <v>858</v>
      </c>
      <c r="Q118">
        <v>37</v>
      </c>
      <c r="R118">
        <v>24</v>
      </c>
      <c r="S118">
        <v>86</v>
      </c>
      <c r="T118">
        <v>46</v>
      </c>
      <c r="U118">
        <v>71</v>
      </c>
      <c r="V118">
        <v>92</v>
      </c>
      <c r="W118">
        <v>40</v>
      </c>
      <c r="X118">
        <v>83</v>
      </c>
      <c r="Y118">
        <v>40</v>
      </c>
      <c r="Z118">
        <v>63</v>
      </c>
      <c r="AA118">
        <v>22</v>
      </c>
      <c r="AB118">
        <v>30</v>
      </c>
      <c r="AC118">
        <v>75</v>
      </c>
      <c r="AD118">
        <v>86</v>
      </c>
      <c r="AE118">
        <v>85</v>
      </c>
      <c r="AF118">
        <v>34</v>
      </c>
      <c r="AG118">
        <v>73</v>
      </c>
      <c r="AH118">
        <v>32</v>
      </c>
      <c r="AI118">
        <v>84</v>
      </c>
      <c r="AJ118">
        <v>47</v>
      </c>
      <c r="AK118">
        <v>71</v>
      </c>
      <c r="AL118">
        <v>97</v>
      </c>
      <c r="AM118">
        <v>93</v>
      </c>
      <c r="AN118">
        <v>100</v>
      </c>
      <c r="AO118">
        <v>43</v>
      </c>
      <c r="AP118">
        <v>90</v>
      </c>
      <c r="AQ118">
        <v>19</v>
      </c>
      <c r="AR118">
        <v>89</v>
      </c>
      <c r="AS118">
        <v>25</v>
      </c>
      <c r="AT118">
        <v>13</v>
      </c>
      <c r="AU118">
        <v>59</v>
      </c>
      <c r="AV118">
        <v>40</v>
      </c>
      <c r="AW118">
        <v>10</v>
      </c>
      <c r="AX118">
        <v>73</v>
      </c>
      <c r="AY118">
        <v>16</v>
      </c>
      <c r="AZ118">
        <v>67</v>
      </c>
      <c r="BA118">
        <v>25</v>
      </c>
      <c r="BB118">
        <v>64</v>
      </c>
      <c r="BC118">
        <v>98</v>
      </c>
      <c r="BD118">
        <v>13</v>
      </c>
      <c r="BE118">
        <v>60</v>
      </c>
      <c r="BF118">
        <v>74</v>
      </c>
      <c r="BG118">
        <v>79</v>
      </c>
      <c r="BH118">
        <v>83</v>
      </c>
      <c r="BI118">
        <v>58</v>
      </c>
      <c r="BJ118">
        <v>33</v>
      </c>
      <c r="BK118">
        <v>80</v>
      </c>
      <c r="BL118">
        <v>48</v>
      </c>
      <c r="BM118">
        <v>27</v>
      </c>
      <c r="BN118">
        <v>27</v>
      </c>
      <c r="BO118">
        <v>65</v>
      </c>
      <c r="BP118">
        <v>91</v>
      </c>
      <c r="BQ118">
        <v>51</v>
      </c>
      <c r="BR118">
        <v>57</v>
      </c>
      <c r="BS118">
        <v>37</v>
      </c>
      <c r="BT118">
        <v>99</v>
      </c>
      <c r="BU118">
        <v>52</v>
      </c>
      <c r="BV118">
        <v>62</v>
      </c>
      <c r="BW118">
        <v>54</v>
      </c>
      <c r="BX118">
        <v>34</v>
      </c>
      <c r="BY118">
        <v>32</v>
      </c>
      <c r="BZ118">
        <v>95</v>
      </c>
      <c r="CA118">
        <v>25</v>
      </c>
      <c r="CB118">
        <v>61</v>
      </c>
      <c r="CC118">
        <v>76</v>
      </c>
      <c r="CD118">
        <v>25</v>
      </c>
      <c r="CE118">
        <v>22</v>
      </c>
      <c r="CF118">
        <v>16</v>
      </c>
      <c r="CG118">
        <v>64</v>
      </c>
      <c r="CH118">
        <f>0</f>
        <v>0</v>
      </c>
      <c r="CI118">
        <v>31</v>
      </c>
      <c r="CJ118">
        <v>67</v>
      </c>
      <c r="CK118">
        <v>25</v>
      </c>
      <c r="CL118">
        <v>66</v>
      </c>
      <c r="CM118">
        <v>56</v>
      </c>
    </row>
    <row r="119" spans="16:91" ht="15" customHeight="1" x14ac:dyDescent="0.25">
      <c r="P119" s="4" t="s">
        <v>857</v>
      </c>
      <c r="Q119">
        <v>40</v>
      </c>
      <c r="R119">
        <v>47</v>
      </c>
      <c r="S119">
        <v>80</v>
      </c>
      <c r="T119">
        <v>47</v>
      </c>
      <c r="U119">
        <v>61</v>
      </c>
      <c r="V119">
        <v>16</v>
      </c>
      <c r="W119">
        <v>25</v>
      </c>
      <c r="X119">
        <v>37</v>
      </c>
      <c r="Y119">
        <v>71</v>
      </c>
      <c r="Z119">
        <v>85</v>
      </c>
      <c r="AA119">
        <v>71</v>
      </c>
      <c r="AB119">
        <v>69</v>
      </c>
      <c r="AC119">
        <v>16</v>
      </c>
      <c r="AD119">
        <v>83</v>
      </c>
      <c r="AE119">
        <v>81</v>
      </c>
      <c r="AF119">
        <v>68</v>
      </c>
      <c r="AG119">
        <v>19</v>
      </c>
      <c r="AH119">
        <v>64</v>
      </c>
      <c r="AI119">
        <v>47</v>
      </c>
      <c r="AJ119">
        <v>59</v>
      </c>
      <c r="AK119">
        <v>90</v>
      </c>
      <c r="AL119">
        <v>82</v>
      </c>
      <c r="AM119">
        <v>62</v>
      </c>
      <c r="AN119">
        <v>84</v>
      </c>
      <c r="AO119">
        <v>74</v>
      </c>
      <c r="AP119">
        <v>78</v>
      </c>
      <c r="AQ119">
        <v>100</v>
      </c>
      <c r="AR119">
        <v>26</v>
      </c>
      <c r="AS119">
        <v>72</v>
      </c>
      <c r="AT119">
        <v>66</v>
      </c>
      <c r="AU119">
        <v>76</v>
      </c>
      <c r="AV119">
        <v>48</v>
      </c>
      <c r="AW119">
        <v>12</v>
      </c>
      <c r="AX119">
        <v>73</v>
      </c>
      <c r="AY119">
        <v>62</v>
      </c>
      <c r="AZ119">
        <v>26</v>
      </c>
      <c r="BA119">
        <v>100</v>
      </c>
      <c r="BB119">
        <v>81</v>
      </c>
      <c r="BC119">
        <v>43</v>
      </c>
      <c r="BD119">
        <v>19</v>
      </c>
      <c r="BE119">
        <v>30</v>
      </c>
      <c r="BF119">
        <v>16</v>
      </c>
      <c r="BG119">
        <v>26</v>
      </c>
      <c r="BH119">
        <v>64</v>
      </c>
      <c r="BI119">
        <v>88</v>
      </c>
      <c r="BJ119">
        <v>25</v>
      </c>
      <c r="BK119">
        <v>64</v>
      </c>
      <c r="BL119">
        <v>58</v>
      </c>
      <c r="BM119">
        <v>56</v>
      </c>
      <c r="BN119">
        <v>17</v>
      </c>
      <c r="BO119">
        <v>83</v>
      </c>
      <c r="BP119">
        <v>97</v>
      </c>
      <c r="BQ119">
        <v>81</v>
      </c>
      <c r="BR119">
        <v>23</v>
      </c>
      <c r="BS119">
        <v>52</v>
      </c>
      <c r="BT119">
        <v>15</v>
      </c>
      <c r="BU119">
        <v>31</v>
      </c>
      <c r="BV119">
        <v>19</v>
      </c>
      <c r="BW119">
        <v>37</v>
      </c>
      <c r="BX119">
        <v>92</v>
      </c>
      <c r="BY119">
        <v>33</v>
      </c>
      <c r="BZ119">
        <v>50</v>
      </c>
      <c r="CA119">
        <v>97</v>
      </c>
      <c r="CB119">
        <v>41</v>
      </c>
      <c r="CC119">
        <v>61</v>
      </c>
      <c r="CD119">
        <v>92</v>
      </c>
      <c r="CE119">
        <v>50</v>
      </c>
      <c r="CF119">
        <v>38</v>
      </c>
      <c r="CG119">
        <v>22</v>
      </c>
      <c r="CH119">
        <v>95</v>
      </c>
      <c r="CI119">
        <f>0</f>
        <v>0</v>
      </c>
      <c r="CJ119">
        <v>22</v>
      </c>
      <c r="CK119">
        <v>41</v>
      </c>
      <c r="CL119">
        <v>97</v>
      </c>
      <c r="CM119">
        <v>38</v>
      </c>
    </row>
    <row r="120" spans="16:91" ht="15" customHeight="1" x14ac:dyDescent="0.25">
      <c r="P120" s="4" t="s">
        <v>856</v>
      </c>
      <c r="Q120">
        <v>57</v>
      </c>
      <c r="R120">
        <v>69</v>
      </c>
      <c r="S120">
        <v>56</v>
      </c>
      <c r="T120">
        <v>17</v>
      </c>
      <c r="U120">
        <v>54</v>
      </c>
      <c r="V120">
        <v>10</v>
      </c>
      <c r="W120">
        <v>79</v>
      </c>
      <c r="X120">
        <v>93</v>
      </c>
      <c r="Y120">
        <v>46</v>
      </c>
      <c r="Z120">
        <v>72</v>
      </c>
      <c r="AA120">
        <v>49</v>
      </c>
      <c r="AB120">
        <v>33</v>
      </c>
      <c r="AC120">
        <v>12</v>
      </c>
      <c r="AD120">
        <v>34</v>
      </c>
      <c r="AE120">
        <v>56</v>
      </c>
      <c r="AF120">
        <v>84</v>
      </c>
      <c r="AG120">
        <v>80</v>
      </c>
      <c r="AH120">
        <v>15</v>
      </c>
      <c r="AI120">
        <v>83</v>
      </c>
      <c r="AJ120">
        <v>78</v>
      </c>
      <c r="AK120">
        <v>82</v>
      </c>
      <c r="AL120">
        <v>15</v>
      </c>
      <c r="AM120">
        <v>15</v>
      </c>
      <c r="AN120">
        <v>73</v>
      </c>
      <c r="AO120">
        <v>39</v>
      </c>
      <c r="AP120">
        <v>53</v>
      </c>
      <c r="AQ120">
        <v>50</v>
      </c>
      <c r="AR120">
        <v>100</v>
      </c>
      <c r="AS120">
        <v>27</v>
      </c>
      <c r="AT120">
        <v>63</v>
      </c>
      <c r="AU120">
        <v>52</v>
      </c>
      <c r="AV120">
        <v>50</v>
      </c>
      <c r="AW120">
        <v>84</v>
      </c>
      <c r="AX120">
        <v>21</v>
      </c>
      <c r="AY120">
        <v>68</v>
      </c>
      <c r="AZ120">
        <v>78</v>
      </c>
      <c r="BA120">
        <v>27</v>
      </c>
      <c r="BB120">
        <v>79</v>
      </c>
      <c r="BC120">
        <v>39</v>
      </c>
      <c r="BD120">
        <v>17</v>
      </c>
      <c r="BE120">
        <v>58</v>
      </c>
      <c r="BF120">
        <v>59</v>
      </c>
      <c r="BG120">
        <v>43</v>
      </c>
      <c r="BH120">
        <v>54</v>
      </c>
      <c r="BI120">
        <v>37</v>
      </c>
      <c r="BJ120">
        <v>29</v>
      </c>
      <c r="BK120">
        <v>24</v>
      </c>
      <c r="BL120">
        <v>70</v>
      </c>
      <c r="BM120">
        <v>14</v>
      </c>
      <c r="BN120">
        <v>58</v>
      </c>
      <c r="BO120">
        <v>49</v>
      </c>
      <c r="BP120">
        <v>24</v>
      </c>
      <c r="BQ120">
        <v>81</v>
      </c>
      <c r="BR120">
        <v>13</v>
      </c>
      <c r="BS120">
        <v>94</v>
      </c>
      <c r="BT120">
        <v>95</v>
      </c>
      <c r="BU120">
        <v>87</v>
      </c>
      <c r="BV120">
        <v>30</v>
      </c>
      <c r="BW120">
        <v>97</v>
      </c>
      <c r="BX120">
        <v>14</v>
      </c>
      <c r="BY120">
        <v>97</v>
      </c>
      <c r="BZ120">
        <v>35</v>
      </c>
      <c r="CA120">
        <v>39</v>
      </c>
      <c r="CB120">
        <v>34</v>
      </c>
      <c r="CC120">
        <v>20</v>
      </c>
      <c r="CD120">
        <v>44</v>
      </c>
      <c r="CE120">
        <v>37</v>
      </c>
      <c r="CF120">
        <v>43</v>
      </c>
      <c r="CG120">
        <v>63</v>
      </c>
      <c r="CH120">
        <v>30</v>
      </c>
      <c r="CI120">
        <v>69</v>
      </c>
      <c r="CJ120">
        <f>0</f>
        <v>0</v>
      </c>
      <c r="CK120">
        <v>68</v>
      </c>
      <c r="CL120">
        <v>31</v>
      </c>
      <c r="CM120">
        <v>99</v>
      </c>
    </row>
    <row r="121" spans="16:91" ht="15" customHeight="1" x14ac:dyDescent="0.25">
      <c r="P121" s="4" t="s">
        <v>855</v>
      </c>
      <c r="Q121">
        <v>37</v>
      </c>
      <c r="R121">
        <v>71</v>
      </c>
      <c r="S121">
        <v>37</v>
      </c>
      <c r="T121">
        <v>56</v>
      </c>
      <c r="U121">
        <v>80</v>
      </c>
      <c r="V121">
        <v>100</v>
      </c>
      <c r="W121">
        <v>75</v>
      </c>
      <c r="X121">
        <v>58</v>
      </c>
      <c r="Y121">
        <v>85</v>
      </c>
      <c r="Z121">
        <v>72</v>
      </c>
      <c r="AA121">
        <v>90</v>
      </c>
      <c r="AB121">
        <v>30</v>
      </c>
      <c r="AC121">
        <v>60</v>
      </c>
      <c r="AD121">
        <v>24</v>
      </c>
      <c r="AE121">
        <v>65</v>
      </c>
      <c r="AF121">
        <v>46</v>
      </c>
      <c r="AG121">
        <v>62</v>
      </c>
      <c r="AH121">
        <v>50</v>
      </c>
      <c r="AI121">
        <v>22</v>
      </c>
      <c r="AJ121">
        <v>37</v>
      </c>
      <c r="AK121">
        <v>98</v>
      </c>
      <c r="AL121">
        <v>58</v>
      </c>
      <c r="AM121">
        <v>42</v>
      </c>
      <c r="AN121">
        <v>38</v>
      </c>
      <c r="AO121">
        <v>90</v>
      </c>
      <c r="AP121">
        <v>86</v>
      </c>
      <c r="AQ121">
        <v>65</v>
      </c>
      <c r="AR121">
        <v>50</v>
      </c>
      <c r="AS121">
        <v>92</v>
      </c>
      <c r="AT121">
        <v>30</v>
      </c>
      <c r="AU121">
        <v>91</v>
      </c>
      <c r="AV121">
        <v>32</v>
      </c>
      <c r="AW121">
        <v>78</v>
      </c>
      <c r="AX121">
        <v>68</v>
      </c>
      <c r="AY121">
        <v>91</v>
      </c>
      <c r="AZ121">
        <v>44</v>
      </c>
      <c r="BA121">
        <v>86</v>
      </c>
      <c r="BB121">
        <v>47</v>
      </c>
      <c r="BC121">
        <v>44</v>
      </c>
      <c r="BD121">
        <v>87</v>
      </c>
      <c r="BE121">
        <v>82</v>
      </c>
      <c r="BF121">
        <v>32</v>
      </c>
      <c r="BG121">
        <v>17</v>
      </c>
      <c r="BH121">
        <v>53</v>
      </c>
      <c r="BI121">
        <v>55</v>
      </c>
      <c r="BJ121">
        <v>70</v>
      </c>
      <c r="BK121">
        <v>90</v>
      </c>
      <c r="BL121">
        <v>57</v>
      </c>
      <c r="BM121">
        <v>74</v>
      </c>
      <c r="BN121">
        <v>51</v>
      </c>
      <c r="BO121">
        <v>76</v>
      </c>
      <c r="BP121">
        <v>34</v>
      </c>
      <c r="BQ121">
        <v>87</v>
      </c>
      <c r="BR121">
        <v>99</v>
      </c>
      <c r="BS121">
        <v>59</v>
      </c>
      <c r="BT121">
        <v>39</v>
      </c>
      <c r="BU121">
        <v>56</v>
      </c>
      <c r="BV121">
        <v>84</v>
      </c>
      <c r="BW121">
        <v>97</v>
      </c>
      <c r="BX121">
        <v>73</v>
      </c>
      <c r="BY121">
        <v>28</v>
      </c>
      <c r="BZ121">
        <v>67</v>
      </c>
      <c r="CA121">
        <v>87</v>
      </c>
      <c r="CB121">
        <v>58</v>
      </c>
      <c r="CC121">
        <v>13</v>
      </c>
      <c r="CD121">
        <v>56</v>
      </c>
      <c r="CE121">
        <v>51</v>
      </c>
      <c r="CF121">
        <v>20</v>
      </c>
      <c r="CG121">
        <v>30</v>
      </c>
      <c r="CH121">
        <v>88</v>
      </c>
      <c r="CI121">
        <v>41</v>
      </c>
      <c r="CJ121">
        <v>28</v>
      </c>
      <c r="CK121">
        <f>0</f>
        <v>0</v>
      </c>
      <c r="CL121">
        <v>40</v>
      </c>
      <c r="CM121">
        <v>86</v>
      </c>
    </row>
    <row r="122" spans="16:91" ht="15" customHeight="1" x14ac:dyDescent="0.25">
      <c r="P122" s="4" t="s">
        <v>854</v>
      </c>
      <c r="Q122">
        <v>31</v>
      </c>
      <c r="R122">
        <v>13</v>
      </c>
      <c r="S122">
        <v>21</v>
      </c>
      <c r="T122">
        <v>81</v>
      </c>
      <c r="U122">
        <v>88</v>
      </c>
      <c r="V122">
        <v>56</v>
      </c>
      <c r="W122">
        <v>29</v>
      </c>
      <c r="X122">
        <v>66</v>
      </c>
      <c r="Y122">
        <v>30</v>
      </c>
      <c r="Z122">
        <v>19</v>
      </c>
      <c r="AA122">
        <v>39</v>
      </c>
      <c r="AB122">
        <v>75</v>
      </c>
      <c r="AC122">
        <v>32</v>
      </c>
      <c r="AD122">
        <v>18</v>
      </c>
      <c r="AE122">
        <v>31</v>
      </c>
      <c r="AF122">
        <v>73</v>
      </c>
      <c r="AG122">
        <v>18</v>
      </c>
      <c r="AH122">
        <v>31</v>
      </c>
      <c r="AI122">
        <v>59</v>
      </c>
      <c r="AJ122">
        <v>79</v>
      </c>
      <c r="AK122">
        <v>42</v>
      </c>
      <c r="AL122">
        <v>81</v>
      </c>
      <c r="AM122">
        <v>47</v>
      </c>
      <c r="AN122">
        <v>33</v>
      </c>
      <c r="AO122">
        <v>73</v>
      </c>
      <c r="AP122">
        <v>19</v>
      </c>
      <c r="AQ122">
        <v>27</v>
      </c>
      <c r="AR122">
        <v>46</v>
      </c>
      <c r="AS122">
        <v>34</v>
      </c>
      <c r="AT122">
        <v>15</v>
      </c>
      <c r="AU122">
        <v>93</v>
      </c>
      <c r="AV122">
        <v>86</v>
      </c>
      <c r="AW122">
        <v>11</v>
      </c>
      <c r="AX122">
        <v>10</v>
      </c>
      <c r="AY122">
        <v>50</v>
      </c>
      <c r="AZ122">
        <v>92</v>
      </c>
      <c r="BA122">
        <v>78</v>
      </c>
      <c r="BB122">
        <v>70</v>
      </c>
      <c r="BC122">
        <v>84</v>
      </c>
      <c r="BD122">
        <v>47</v>
      </c>
      <c r="BE122">
        <v>29</v>
      </c>
      <c r="BF122">
        <v>27</v>
      </c>
      <c r="BG122">
        <v>83</v>
      </c>
      <c r="BH122">
        <v>42</v>
      </c>
      <c r="BI122">
        <v>60</v>
      </c>
      <c r="BJ122">
        <v>54</v>
      </c>
      <c r="BK122">
        <v>50</v>
      </c>
      <c r="BL122">
        <v>24</v>
      </c>
      <c r="BM122">
        <v>34</v>
      </c>
      <c r="BN122">
        <v>20</v>
      </c>
      <c r="BO122">
        <v>10</v>
      </c>
      <c r="BP122">
        <v>59</v>
      </c>
      <c r="BQ122">
        <v>24</v>
      </c>
      <c r="BR122">
        <v>87</v>
      </c>
      <c r="BS122">
        <v>80</v>
      </c>
      <c r="BT122">
        <v>65</v>
      </c>
      <c r="BU122">
        <v>53</v>
      </c>
      <c r="BV122">
        <v>11</v>
      </c>
      <c r="BW122">
        <v>53</v>
      </c>
      <c r="BX122">
        <v>58</v>
      </c>
      <c r="BY122">
        <v>99</v>
      </c>
      <c r="BZ122">
        <v>17</v>
      </c>
      <c r="CA122">
        <v>70</v>
      </c>
      <c r="CB122">
        <v>27</v>
      </c>
      <c r="CC122">
        <v>34</v>
      </c>
      <c r="CD122">
        <v>36</v>
      </c>
      <c r="CE122">
        <v>25</v>
      </c>
      <c r="CF122">
        <v>84</v>
      </c>
      <c r="CG122">
        <v>81</v>
      </c>
      <c r="CH122">
        <v>26</v>
      </c>
      <c r="CI122">
        <v>55</v>
      </c>
      <c r="CJ122">
        <v>26</v>
      </c>
      <c r="CK122">
        <v>28</v>
      </c>
      <c r="CL122">
        <f>0</f>
        <v>0</v>
      </c>
      <c r="CM122">
        <v>57</v>
      </c>
    </row>
    <row r="123" spans="16:91" ht="15" customHeight="1" x14ac:dyDescent="0.25">
      <c r="P123" s="4" t="s">
        <v>853</v>
      </c>
      <c r="Q123">
        <v>50</v>
      </c>
      <c r="R123">
        <v>54</v>
      </c>
      <c r="S123">
        <v>65</v>
      </c>
      <c r="T123">
        <v>74</v>
      </c>
      <c r="U123">
        <v>16</v>
      </c>
      <c r="V123">
        <v>97</v>
      </c>
      <c r="W123">
        <v>65</v>
      </c>
      <c r="X123">
        <v>52</v>
      </c>
      <c r="Y123">
        <v>76</v>
      </c>
      <c r="Z123">
        <v>38</v>
      </c>
      <c r="AA123">
        <v>41</v>
      </c>
      <c r="AB123">
        <v>75</v>
      </c>
      <c r="AC123">
        <v>65</v>
      </c>
      <c r="AD123">
        <v>72</v>
      </c>
      <c r="AE123">
        <v>44</v>
      </c>
      <c r="AF123">
        <v>63</v>
      </c>
      <c r="AG123">
        <v>61</v>
      </c>
      <c r="AH123">
        <v>22</v>
      </c>
      <c r="AI123">
        <v>59</v>
      </c>
      <c r="AJ123">
        <v>24</v>
      </c>
      <c r="AK123">
        <v>35</v>
      </c>
      <c r="AL123">
        <v>69</v>
      </c>
      <c r="AM123">
        <v>34</v>
      </c>
      <c r="AN123">
        <v>29</v>
      </c>
      <c r="AO123">
        <v>62</v>
      </c>
      <c r="AP123">
        <v>87</v>
      </c>
      <c r="AQ123">
        <v>76</v>
      </c>
      <c r="AR123">
        <v>13</v>
      </c>
      <c r="AS123">
        <v>88</v>
      </c>
      <c r="AT123">
        <v>30</v>
      </c>
      <c r="AU123">
        <v>88</v>
      </c>
      <c r="AV123">
        <v>88</v>
      </c>
      <c r="AW123">
        <v>41</v>
      </c>
      <c r="AX123">
        <v>92</v>
      </c>
      <c r="AY123">
        <v>74</v>
      </c>
      <c r="AZ123">
        <v>96</v>
      </c>
      <c r="BA123">
        <v>10</v>
      </c>
      <c r="BB123">
        <v>80</v>
      </c>
      <c r="BC123">
        <v>84</v>
      </c>
      <c r="BD123">
        <v>82</v>
      </c>
      <c r="BE123">
        <v>94</v>
      </c>
      <c r="BF123">
        <v>41</v>
      </c>
      <c r="BG123">
        <v>89</v>
      </c>
      <c r="BH123">
        <v>24</v>
      </c>
      <c r="BI123">
        <v>70</v>
      </c>
      <c r="BJ123">
        <v>78</v>
      </c>
      <c r="BK123">
        <v>82</v>
      </c>
      <c r="BL123">
        <v>34</v>
      </c>
      <c r="BM123">
        <v>21</v>
      </c>
      <c r="BN123">
        <v>83</v>
      </c>
      <c r="BO123">
        <v>35</v>
      </c>
      <c r="BP123">
        <v>58</v>
      </c>
      <c r="BQ123">
        <v>82</v>
      </c>
      <c r="BR123">
        <v>30</v>
      </c>
      <c r="BS123">
        <v>47</v>
      </c>
      <c r="BT123">
        <v>16</v>
      </c>
      <c r="BU123">
        <v>33</v>
      </c>
      <c r="BV123">
        <v>11</v>
      </c>
      <c r="BW123">
        <v>34</v>
      </c>
      <c r="BX123">
        <v>55</v>
      </c>
      <c r="BY123">
        <v>10</v>
      </c>
      <c r="BZ123">
        <v>83</v>
      </c>
      <c r="CA123">
        <v>44</v>
      </c>
      <c r="CB123">
        <v>52</v>
      </c>
      <c r="CC123">
        <v>27</v>
      </c>
      <c r="CD123">
        <v>61</v>
      </c>
      <c r="CE123">
        <v>77</v>
      </c>
      <c r="CF123">
        <v>95</v>
      </c>
      <c r="CG123">
        <v>68</v>
      </c>
      <c r="CH123">
        <v>28</v>
      </c>
      <c r="CI123">
        <v>18</v>
      </c>
      <c r="CJ123">
        <v>54</v>
      </c>
      <c r="CK123">
        <v>77</v>
      </c>
      <c r="CL123">
        <v>73</v>
      </c>
      <c r="CM123">
        <f>0</f>
        <v>0</v>
      </c>
    </row>
  </sheetData>
  <hyperlinks>
    <hyperlink ref="I1" location="'List of Topics'!A1" display="Return to List of Topics sheet"/>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9649" r:id="rId4" name="Group Box 1">
              <controlPr defaultSize="0" autoFill="0" autoPict="0">
                <anchor moveWithCells="1">
                  <from>
                    <xdr:col>14</xdr:col>
                    <xdr:colOff>0</xdr:colOff>
                    <xdr:row>4</xdr:row>
                    <xdr:rowOff>0</xdr:rowOff>
                  </from>
                  <to>
                    <xdr:col>15</xdr:col>
                    <xdr:colOff>342900</xdr:colOff>
                    <xdr:row>9</xdr:row>
                    <xdr:rowOff>180975</xdr:rowOff>
                  </to>
                </anchor>
              </controlPr>
            </control>
          </mc:Choice>
        </mc:AlternateContent>
        <mc:AlternateContent xmlns:mc="http://schemas.openxmlformats.org/markup-compatibility/2006">
          <mc:Choice Requires="x14">
            <control shapeId="539650" r:id="rId5" name="Option Button 2">
              <controlPr defaultSize="0" autoFill="0" autoLine="0" autoPict="0">
                <anchor moveWithCells="1">
                  <from>
                    <xdr:col>14</xdr:col>
                    <xdr:colOff>123825</xdr:colOff>
                    <xdr:row>4</xdr:row>
                    <xdr:rowOff>161925</xdr:rowOff>
                  </from>
                  <to>
                    <xdr:col>15</xdr:col>
                    <xdr:colOff>257175</xdr:colOff>
                    <xdr:row>6</xdr:row>
                    <xdr:rowOff>19050</xdr:rowOff>
                  </to>
                </anchor>
              </controlPr>
            </control>
          </mc:Choice>
        </mc:AlternateContent>
        <mc:AlternateContent xmlns:mc="http://schemas.openxmlformats.org/markup-compatibility/2006">
          <mc:Choice Requires="x14">
            <control shapeId="539651" r:id="rId6" name="Option Button 3">
              <controlPr defaultSize="0" autoFill="0" autoLine="0" autoPict="0">
                <anchor moveWithCells="1">
                  <from>
                    <xdr:col>14</xdr:col>
                    <xdr:colOff>114300</xdr:colOff>
                    <xdr:row>6</xdr:row>
                    <xdr:rowOff>95250</xdr:rowOff>
                  </from>
                  <to>
                    <xdr:col>15</xdr:col>
                    <xdr:colOff>247650</xdr:colOff>
                    <xdr:row>7</xdr:row>
                    <xdr:rowOff>104775</xdr:rowOff>
                  </to>
                </anchor>
              </controlPr>
            </control>
          </mc:Choice>
        </mc:AlternateContent>
        <mc:AlternateContent xmlns:mc="http://schemas.openxmlformats.org/markup-compatibility/2006">
          <mc:Choice Requires="x14">
            <control shapeId="539652" r:id="rId7" name="Option Button 4">
              <controlPr defaultSize="0" autoFill="0" autoLine="0" autoPict="0">
                <anchor moveWithCells="1">
                  <from>
                    <xdr:col>14</xdr:col>
                    <xdr:colOff>123825</xdr:colOff>
                    <xdr:row>8</xdr:row>
                    <xdr:rowOff>9525</xdr:rowOff>
                  </from>
                  <to>
                    <xdr:col>15</xdr:col>
                    <xdr:colOff>257175</xdr:colOff>
                    <xdr:row>9</xdr:row>
                    <xdr:rowOff>57150</xdr:rowOff>
                  </to>
                </anchor>
              </controlPr>
            </control>
          </mc:Choice>
        </mc:AlternateContent>
        <mc:AlternateContent xmlns:mc="http://schemas.openxmlformats.org/markup-compatibility/2006">
          <mc:Choice Requires="x14">
            <control shapeId="539653" r:id="rId8" name="Check Box 5">
              <controlPr defaultSize="0" autoFill="0" autoLine="0" autoPict="0">
                <anchor moveWithCells="1">
                  <from>
                    <xdr:col>14</xdr:col>
                    <xdr:colOff>9525</xdr:colOff>
                    <xdr:row>11</xdr:row>
                    <xdr:rowOff>9525</xdr:rowOff>
                  </from>
                  <to>
                    <xdr:col>15</xdr:col>
                    <xdr:colOff>1076325</xdr:colOff>
                    <xdr:row>12</xdr:row>
                    <xdr:rowOff>66675</xdr:rowOff>
                  </to>
                </anchor>
              </controlPr>
            </control>
          </mc:Choice>
        </mc:AlternateContent>
        <mc:AlternateContent xmlns:mc="http://schemas.openxmlformats.org/markup-compatibility/2006">
          <mc:Choice Requires="x14">
            <control shapeId="539654" r:id="rId9" name="Drop Down 6">
              <controlPr defaultSize="0" autoLine="0" autoPict="0">
                <anchor moveWithCells="1">
                  <from>
                    <xdr:col>11</xdr:col>
                    <xdr:colOff>38100</xdr:colOff>
                    <xdr:row>67</xdr:row>
                    <xdr:rowOff>9525</xdr:rowOff>
                  </from>
                  <to>
                    <xdr:col>12</xdr:col>
                    <xdr:colOff>9525</xdr:colOff>
                    <xdr:row>68</xdr:row>
                    <xdr:rowOff>0</xdr:rowOff>
                  </to>
                </anchor>
              </controlPr>
            </control>
          </mc:Choice>
        </mc:AlternateContent>
        <mc:AlternateContent xmlns:mc="http://schemas.openxmlformats.org/markup-compatibility/2006">
          <mc:Choice Requires="x14">
            <control shapeId="539655" r:id="rId10" name="Drop Down 7">
              <controlPr defaultSize="0" autoLine="0" autoPict="0">
                <anchor moveWithCells="1">
                  <from>
                    <xdr:col>10</xdr:col>
                    <xdr:colOff>0</xdr:colOff>
                    <xdr:row>67</xdr:row>
                    <xdr:rowOff>0</xdr:rowOff>
                  </from>
                  <to>
                    <xdr:col>10</xdr:col>
                    <xdr:colOff>895350</xdr:colOff>
                    <xdr:row>68</xdr:row>
                    <xdr:rowOff>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S97"/>
  <sheetViews>
    <sheetView showGridLines="0" showRowColHeaders="0" workbookViewId="0">
      <selection activeCell="I1" sqref="I1"/>
    </sheetView>
  </sheetViews>
  <sheetFormatPr defaultRowHeight="15" customHeight="1" x14ac:dyDescent="0.25"/>
  <cols>
    <col min="1" max="1" width="3.5703125" customWidth="1"/>
    <col min="12" max="12" width="9.140625" customWidth="1"/>
  </cols>
  <sheetData>
    <row r="1" spans="1:15" ht="15" customHeight="1" x14ac:dyDescent="0.25">
      <c r="A1" s="74" t="str">
        <f ca="1">"© S. Christian Albright, 2011-" &amp; YEAR(TODAY()) &amp; ", All Rights Reserved"</f>
        <v>© S. Christian Albright, 2011-2017, All Rights Reserved</v>
      </c>
      <c r="I1" s="1" t="s">
        <v>506</v>
      </c>
    </row>
    <row r="3" spans="1:15" ht="15" customHeight="1" x14ac:dyDescent="0.25">
      <c r="K3" s="32" t="s">
        <v>938</v>
      </c>
      <c r="M3" s="6"/>
      <c r="N3" s="6"/>
      <c r="O3" s="6"/>
    </row>
    <row r="34" spans="3:19" ht="15" customHeight="1" x14ac:dyDescent="0.25">
      <c r="C34" s="49"/>
    </row>
    <row r="42" spans="3:19" ht="15" customHeight="1" x14ac:dyDescent="0.25">
      <c r="K42" s="32" t="s">
        <v>937</v>
      </c>
    </row>
    <row r="45" spans="3:19" ht="15" customHeight="1" x14ac:dyDescent="0.25">
      <c r="K45" s="32" t="s">
        <v>936</v>
      </c>
      <c r="Q45" s="32" t="s">
        <v>935</v>
      </c>
    </row>
    <row r="46" spans="3:19" ht="15" customHeight="1" x14ac:dyDescent="0.25">
      <c r="Q46" s="4">
        <v>2.0001000000000002</v>
      </c>
      <c r="S46" s="75">
        <v>2.0001000000000002</v>
      </c>
    </row>
    <row r="47" spans="3:19" ht="15" customHeight="1" x14ac:dyDescent="0.25">
      <c r="Q47" s="4">
        <v>30.9999</v>
      </c>
      <c r="S47" s="75">
        <v>30.9999</v>
      </c>
    </row>
    <row r="48" spans="3:19" ht="15" customHeight="1" x14ac:dyDescent="0.25">
      <c r="Q48" s="4">
        <v>-3.0002</v>
      </c>
      <c r="S48" s="75">
        <v>-3.0002</v>
      </c>
    </row>
    <row r="49" spans="11:19" ht="15" customHeight="1" x14ac:dyDescent="0.25">
      <c r="Q49" s="4">
        <v>50.000100000000003</v>
      </c>
      <c r="S49" s="75">
        <v>50.000100000000003</v>
      </c>
    </row>
    <row r="50" spans="11:19" ht="15" customHeight="1" x14ac:dyDescent="0.25">
      <c r="Q50" s="4">
        <v>0.99990000000000001</v>
      </c>
      <c r="S50" s="75">
        <v>0.99990000000000001</v>
      </c>
    </row>
    <row r="61" spans="11:19" ht="15" customHeight="1" x14ac:dyDescent="0.25">
      <c r="K61" s="32" t="s">
        <v>934</v>
      </c>
    </row>
    <row r="97" spans="2:2" ht="15" customHeight="1" x14ac:dyDescent="0.25">
      <c r="B97" s="32"/>
    </row>
  </sheetData>
  <hyperlinks>
    <hyperlink ref="I1" location="'List of Topics'!A1" display="Return to List of Topics sheet"/>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outs:outSpaceData xmlns:outs="http://schemas.microsoft.com/office/2009/outspace/metadata">
  <outs:relatedDates>
    <outs:relatedDate>
      <outs:type>3</outs:type>
      <outs:displayName>Last Modified</outs:displayName>
      <outs:dateTime>2009-08-18T00:02:20Z</outs:dateTime>
      <outs:isPinned>true</outs:isPinned>
    </outs:relatedDate>
    <outs:relatedDate>
      <outs:type>2</outs:type>
      <outs:displayName>Created</outs:displayName>
      <outs:dateTime>2009-07-18T21:37:59Z</outs:dateTime>
      <outs:isPinned>true</outs:isPinned>
    </outs:relatedDate>
    <outs:relatedDate>
      <outs:type>4</outs:type>
      <outs:displayName>Last Printed</outs:displayName>
      <outs:dateTime/>
      <outs:isPinned>true</outs:isPinned>
    </outs:relatedDate>
  </outs:relatedDates>
  <outs:relatedDocuments>
    <outs:relatedDocument>
      <outs:type>2</outs:type>
      <outs:displayName>Other documents in current folder</outs:displayName>
      <outs:uri/>
      <outs:isPinned>true</outs:isPinned>
    </outs:relatedDocument>
  </outs:relatedDocuments>
  <outs:relatedPeople>
    <outs:relatedPeopleItem>
      <outs:category>Author</outs:category>
      <outs:people>
        <outs:relatedPerson>
          <outs:displayName>Chris Albright</outs:displayName>
          <outs:accountName/>
        </outs:relatedPerson>
      </outs:people>
      <outs:source>0</outs:source>
      <outs:isPinned>true</outs:isPinned>
    </outs:relatedPeopleItem>
    <outs:relatedPeopleItem>
      <outs:category>Last modified by</outs:category>
      <outs:people>
        <outs:relatedPerson>
          <outs:displayName>albright</outs:displayName>
          <outs:accountName/>
        </outs:relatedPerson>
      </outs:people>
      <outs:source>0</outs:source>
      <outs:isPinned>true</outs:isPinned>
    </outs:relatedPeopleItem>
    <outs:relatedPeopleItem>
      <outs:category>Manager</outs:category>
      <outs:people/>
      <outs:source>0</outs:source>
      <outs:isPinned>false</outs:isPinned>
    </outs:relatedPeopleItem>
  </outs:relatedPeople>
  <propertyMetadataList xmlns="http://schemas.microsoft.com/office/2009/outspace/metadata">
    <propertyMetadata>
      <type>0</type>
      <propertyId>2228224</propertyId>
      <propertyName/>
      <isPinned>true</isPinned>
    </propertyMetadata>
    <propertyMetadata>
      <type>0</type>
      <propertyId>14</propertyId>
      <propertyName/>
      <isPinned>true</isPinned>
    </propertyMetadata>
    <propertyMetadata>
      <type>0</type>
      <propertyId>8</propertyId>
      <propertyName/>
      <isPinned>true</isPinned>
    </propertyMetadata>
    <propertyMetadata>
      <type>0</type>
      <propertyId>6</propertyId>
      <propertyName/>
      <isPinned>false</isPinned>
    </propertyMetadata>
    <propertyMetadata>
      <type>0</type>
      <propertyId>655365</propertyId>
      <propertyName/>
      <isPinned>false</isPinned>
    </propertyMetadata>
    <propertyMetadata>
      <type>0</type>
      <propertyId>1</propertyId>
      <propertyName/>
      <isPinned>false</isPinned>
    </propertyMetadata>
    <propertyMetadata>
      <type>0</type>
      <propertyId>0</propertyId>
      <propertyName/>
      <isPinned>true</isPinned>
    </propertyMetadata>
    <propertyMetadata>
      <type>0</type>
      <propertyId>13</propertyId>
      <propertyName/>
      <isPinned>false</isPinned>
    </propertyMetadata>
    <propertyMetadata>
      <type>0</type>
      <propertyId>1179653</propertyId>
      <propertyName/>
      <isPinned>false</isPinned>
    </propertyMetadata>
    <propertyMetadata>
      <type>0</type>
      <propertyId>22</propertyId>
      <propertyName/>
      <isPinned>false</isPinned>
    </propertyMetadata>
  </propertyMetadataList>
  <outs:corruptMetadataWasLost/>
</outs:outSpaceData>
</file>

<file path=customXml/itemProps1.xml><?xml version="1.0" encoding="utf-8"?>
<ds:datastoreItem xmlns:ds="http://schemas.openxmlformats.org/officeDocument/2006/customXml" ds:itemID="{31F34752-A58E-45E9-A6CC-17FC203A9BF9}">
  <ds:schemaRefs>
    <ds:schemaRef ds:uri="http://schemas.microsoft.com/office/2009/outspace/metadat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93</vt:i4>
      </vt:variant>
    </vt:vector>
  </HeadingPairs>
  <TitlesOfParts>
    <vt:vector size="93" baseType="lpstr">
      <vt:lpstr>Introduction</vt:lpstr>
      <vt:lpstr>List of Topics</vt:lpstr>
      <vt:lpstr>Changes in Excel</vt:lpstr>
      <vt:lpstr>Tabs and Ribbons</vt:lpstr>
      <vt:lpstr>Customizing Ribbons</vt:lpstr>
      <vt:lpstr>File Menu</vt:lpstr>
      <vt:lpstr>Quick Access Toolbar</vt:lpstr>
      <vt:lpstr>Excel Options</vt:lpstr>
      <vt:lpstr>File Extensions</vt:lpstr>
      <vt:lpstr>Going Home to Cell A1</vt:lpstr>
      <vt:lpstr>Splitting the Screen</vt:lpstr>
      <vt:lpstr>Selecting a Range with Keys</vt:lpstr>
      <vt:lpstr>Selecting a Range by Pointing</vt:lpstr>
      <vt:lpstr>Selecting Multiple Ranges</vt:lpstr>
      <vt:lpstr>Copying and Pasting</vt:lpstr>
      <vt:lpstr>Cutting and Pasting</vt:lpstr>
      <vt:lpstr>Paste Special Options</vt:lpstr>
      <vt:lpstr>Transposing a Range</vt:lpstr>
      <vt:lpstr>Undoing Actions</vt:lpstr>
      <vt:lpstr>Right-Clicking</vt:lpstr>
      <vt:lpstr>Shortcut Keys</vt:lpstr>
      <vt:lpstr>Cell Borders</vt:lpstr>
      <vt:lpstr>Shapes and Pictures</vt:lpstr>
      <vt:lpstr>Manipulating Rows, Columns</vt:lpstr>
      <vt:lpstr>Manipulating Worksheets</vt:lpstr>
      <vt:lpstr>Sorting</vt:lpstr>
      <vt:lpstr>Printing</vt:lpstr>
      <vt:lpstr>Relative, Absolute Addresses</vt:lpstr>
      <vt:lpstr>Calculation Options</vt:lpstr>
      <vt:lpstr>AutoSum Button</vt:lpstr>
      <vt:lpstr>Range Names</vt:lpstr>
      <vt:lpstr>Auditing Formulas</vt:lpstr>
      <vt:lpstr>Intro to Charts</vt:lpstr>
      <vt:lpstr>Creating a Chart</vt:lpstr>
      <vt:lpstr>Chart Types</vt:lpstr>
      <vt:lpstr>Modifying a Chart</vt:lpstr>
      <vt:lpstr>Locating a Chart</vt:lpstr>
      <vt:lpstr>Intro to Functions</vt:lpstr>
      <vt:lpstr>Function Help</vt:lpstr>
      <vt:lpstr>SUM, AVERAGE, PRODUCT</vt:lpstr>
      <vt:lpstr>COUNT, COUNT, COUNTBLANK</vt:lpstr>
      <vt:lpstr>COUNTIF, SUMIF, AVERAGEIF</vt:lpstr>
      <vt:lpstr>COUNTIFS, SUMIFS, AVERAGEIFS</vt:lpstr>
      <vt:lpstr>SUMPRODUCT</vt:lpstr>
      <vt:lpstr>IF</vt:lpstr>
      <vt:lpstr>VLOOKUP</vt:lpstr>
      <vt:lpstr>INT, ROUND</vt:lpstr>
      <vt:lpstr>ABS, SQRT, SUMSQ</vt:lpstr>
      <vt:lpstr>LN, EXP</vt:lpstr>
      <vt:lpstr>RAND, RANDBETWEEN</vt:lpstr>
      <vt:lpstr>Concatenating</vt:lpstr>
      <vt:lpstr>Parsing with Text to Columns</vt:lpstr>
      <vt:lpstr>Parsing with Text Functions</vt:lpstr>
      <vt:lpstr>Flash Fill</vt:lpstr>
      <vt:lpstr>Dates and Times in Excel</vt:lpstr>
      <vt:lpstr>TODAY, NOW</vt:lpstr>
      <vt:lpstr>YEAR, MONTH, DAY, WEEKDAY</vt:lpstr>
      <vt:lpstr>DATE, DATEVALUE</vt:lpstr>
      <vt:lpstr>MIN, MAX</vt:lpstr>
      <vt:lpstr>MEDIAN, QUARTILE, PERCENTILE</vt:lpstr>
      <vt:lpstr>STDEV, VAR</vt:lpstr>
      <vt:lpstr>CORREL, COVAR</vt:lpstr>
      <vt:lpstr>New Statistical Functions</vt:lpstr>
      <vt:lpstr>PMT</vt:lpstr>
      <vt:lpstr>NPV, XNPV</vt:lpstr>
      <vt:lpstr>IRR</vt:lpstr>
      <vt:lpstr>INDEX</vt:lpstr>
      <vt:lpstr>MATCH</vt:lpstr>
      <vt:lpstr>OFFSET</vt:lpstr>
      <vt:lpstr>INDIRECT</vt:lpstr>
      <vt:lpstr>Quick Analysis</vt:lpstr>
      <vt:lpstr>Tables</vt:lpstr>
      <vt:lpstr>Pivot Tables</vt:lpstr>
      <vt:lpstr>Data Tables</vt:lpstr>
      <vt:lpstr>Goal Seek</vt:lpstr>
      <vt:lpstr>Solver</vt:lpstr>
      <vt:lpstr>Intro to Power BI</vt:lpstr>
      <vt:lpstr>Data Model</vt:lpstr>
      <vt:lpstr>Power Pivot</vt:lpstr>
      <vt:lpstr>Power View</vt:lpstr>
      <vt:lpstr>Power Map</vt:lpstr>
      <vt:lpstr>Power Query</vt:lpstr>
      <vt:lpstr>Intro to Importing Data</vt:lpstr>
      <vt:lpstr>Importing Data from a Text File</vt:lpstr>
      <vt:lpstr>Importing Data from a Database</vt:lpstr>
      <vt:lpstr>Importing Data from the Web</vt:lpstr>
      <vt:lpstr>Documenting Your Work</vt:lpstr>
      <vt:lpstr>Conditional Formatting</vt:lpstr>
      <vt:lpstr>Data Validation</vt:lpstr>
      <vt:lpstr>Protecting Worksheets,Workbooks</vt:lpstr>
      <vt:lpstr>Developer Ribbon</vt:lpstr>
      <vt:lpstr>Using Form Controls</vt:lpstr>
      <vt:lpstr>Recording a Macro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Albright</dc:creator>
  <cp:lastModifiedBy>Chris Albright</cp:lastModifiedBy>
  <cp:lastPrinted>2016-02-22T18:49:58Z</cp:lastPrinted>
  <dcterms:created xsi:type="dcterms:W3CDTF">2009-07-18T21:37:59Z</dcterms:created>
  <dcterms:modified xsi:type="dcterms:W3CDTF">2017-04-16T01:09:57Z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