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hris\Dropbox\My Books\Web Site\Downloads\"/>
    </mc:Choice>
  </mc:AlternateContent>
  <bookViews>
    <workbookView xWindow="480" yWindow="225" windowWidth="8160" windowHeight="4245"/>
  </bookViews>
  <sheets>
    <sheet name="Model" sheetId="1" r:id="rId1"/>
  </sheets>
  <definedNames>
    <definedName name="LTable">Model!$A$5:$D$72</definedName>
    <definedName name="Pal_Workbook_GUID" hidden="1">"7V6AIRQ36HKXTVDEKNAKC47S"</definedName>
    <definedName name="_xlnm.Print_Area" localSheetId="0">Model!#REF!</definedName>
    <definedName name="RiskMultipleCPUSupportEnabled" hidden="1">TRUE</definedName>
  </definedNames>
  <calcPr calcId="152511"/>
</workbook>
</file>

<file path=xl/calcChain.xml><?xml version="1.0" encoding="utf-8"?>
<calcChain xmlns="http://schemas.openxmlformats.org/spreadsheetml/2006/main">
  <c r="U6" i="1" l="1"/>
  <c r="M18" i="1"/>
  <c r="M19" i="1"/>
  <c r="M20" i="1"/>
  <c r="M22" i="1"/>
  <c r="M23" i="1"/>
  <c r="M24" i="1"/>
  <c r="M26" i="1"/>
  <c r="M27" i="1"/>
  <c r="M28" i="1"/>
  <c r="M29" i="1"/>
  <c r="M30" i="1"/>
  <c r="M31" i="1"/>
  <c r="M32" i="1"/>
  <c r="M33" i="1"/>
  <c r="M34" i="1"/>
  <c r="M35" i="1"/>
  <c r="M36" i="1"/>
  <c r="M37" i="1"/>
  <c r="M38" i="1"/>
  <c r="M40" i="1"/>
  <c r="M42" i="1"/>
  <c r="M43" i="1"/>
  <c r="M44" i="1"/>
  <c r="M45" i="1"/>
  <c r="M46" i="1"/>
  <c r="M47" i="1"/>
  <c r="M48" i="1"/>
  <c r="M50" i="1"/>
  <c r="M51" i="1"/>
  <c r="M52" i="1"/>
  <c r="M53" i="1"/>
  <c r="M54" i="1"/>
  <c r="M55" i="1"/>
  <c r="M56" i="1"/>
  <c r="M57" i="1"/>
  <c r="M58" i="1"/>
  <c r="M59" i="1"/>
  <c r="M60" i="1"/>
  <c r="M61" i="1"/>
  <c r="M62" i="1"/>
  <c r="M63" i="1"/>
  <c r="M64" i="1"/>
  <c r="M66" i="1"/>
  <c r="M67" i="1"/>
  <c r="M68" i="1"/>
  <c r="M69" i="1"/>
  <c r="M70" i="1"/>
  <c r="M71" i="1"/>
  <c r="M72" i="1"/>
  <c r="M74" i="1"/>
  <c r="M76" i="1"/>
  <c r="M77" i="1"/>
  <c r="M78" i="1"/>
  <c r="M79" i="1"/>
  <c r="M16" i="1"/>
  <c r="N78" i="1"/>
  <c r="N76" i="1"/>
  <c r="N70" i="1"/>
  <c r="N68" i="1"/>
  <c r="O68" i="1" s="1"/>
  <c r="P68" i="1" s="1"/>
  <c r="N66" i="1"/>
  <c r="N62" i="1"/>
  <c r="N60" i="1"/>
  <c r="N58" i="1"/>
  <c r="O58" i="1" s="1"/>
  <c r="P58" i="1" s="1"/>
  <c r="N56" i="1"/>
  <c r="N54" i="1"/>
  <c r="N52" i="1"/>
  <c r="N50" i="1"/>
  <c r="O50" i="1" s="1"/>
  <c r="P50" i="1" s="1"/>
  <c r="L100" i="1" s="1"/>
  <c r="M100" i="1" s="1"/>
  <c r="N46" i="1"/>
  <c r="N44" i="1"/>
  <c r="N42" i="1"/>
  <c r="N36" i="1"/>
  <c r="O36" i="1" s="1"/>
  <c r="P36" i="1" s="1"/>
  <c r="N34" i="1"/>
  <c r="N32" i="1"/>
  <c r="N30" i="1"/>
  <c r="N28" i="1"/>
  <c r="O28" i="1" s="1"/>
  <c r="P28" i="1" s="1"/>
  <c r="Q28" i="1" s="1"/>
  <c r="N26" i="1"/>
  <c r="N22" i="1"/>
  <c r="N18" i="1"/>
  <c r="N5" i="1"/>
  <c r="R5" i="1" s="1"/>
  <c r="R13" i="1" s="1"/>
  <c r="N7" i="1"/>
  <c r="R7" i="1" s="1"/>
  <c r="N9" i="1"/>
  <c r="R9" i="1" s="1"/>
  <c r="N11" i="1"/>
  <c r="R11" i="1" s="1"/>
  <c r="M5" i="1"/>
  <c r="M6" i="1"/>
  <c r="M7" i="1"/>
  <c r="M8" i="1"/>
  <c r="M9" i="1"/>
  <c r="M10" i="1"/>
  <c r="M11" i="1"/>
  <c r="M12" i="1"/>
  <c r="O56" i="1"/>
  <c r="P56" i="1" s="1"/>
  <c r="R56" i="1"/>
  <c r="R28" i="1"/>
  <c r="R50" i="1"/>
  <c r="R68" i="1"/>
  <c r="O34" i="1"/>
  <c r="P34" i="1" s="1"/>
  <c r="R34" i="1"/>
  <c r="O66" i="1"/>
  <c r="P66" i="1" s="1"/>
  <c r="Q66" i="1" s="1"/>
  <c r="R66" i="1"/>
  <c r="O18" i="1"/>
  <c r="P18" i="1" s="1"/>
  <c r="Q18" i="1" s="1"/>
  <c r="R18" i="1"/>
  <c r="O30" i="1"/>
  <c r="P30" i="1" s="1"/>
  <c r="Q30" i="1" s="1"/>
  <c r="R30" i="1"/>
  <c r="O42" i="1"/>
  <c r="P42" i="1" s="1"/>
  <c r="L96" i="1" s="1"/>
  <c r="M96" i="1" s="1"/>
  <c r="R42" i="1"/>
  <c r="O52" i="1"/>
  <c r="P52" i="1" s="1"/>
  <c r="Q52" i="1" s="1"/>
  <c r="R52" i="1"/>
  <c r="O60" i="1"/>
  <c r="P60" i="1" s="1"/>
  <c r="Q60" i="1" s="1"/>
  <c r="R60" i="1"/>
  <c r="O70" i="1"/>
  <c r="P70" i="1" s="1"/>
  <c r="R70" i="1"/>
  <c r="O26" i="1"/>
  <c r="P26" i="1" s="1"/>
  <c r="R26" i="1"/>
  <c r="O46" i="1"/>
  <c r="P46" i="1" s="1"/>
  <c r="Q46" i="1" s="1"/>
  <c r="R46" i="1"/>
  <c r="O78" i="1"/>
  <c r="P78" i="1" s="1"/>
  <c r="L114" i="1" s="1"/>
  <c r="M114" i="1" s="1"/>
  <c r="R78" i="1"/>
  <c r="O22" i="1"/>
  <c r="P22" i="1" s="1"/>
  <c r="Q22" i="1" s="1"/>
  <c r="R22" i="1"/>
  <c r="O32" i="1"/>
  <c r="P32" i="1" s="1"/>
  <c r="Q32" i="1" s="1"/>
  <c r="R32" i="1"/>
  <c r="O44" i="1"/>
  <c r="P44" i="1" s="1"/>
  <c r="R44" i="1"/>
  <c r="O54" i="1"/>
  <c r="P54" i="1" s="1"/>
  <c r="Q54" i="1" s="1"/>
  <c r="R54" i="1"/>
  <c r="O62" i="1"/>
  <c r="P62" i="1" s="1"/>
  <c r="R62" i="1"/>
  <c r="O76" i="1"/>
  <c r="P76" i="1" s="1"/>
  <c r="R76" i="1"/>
  <c r="O11" i="1"/>
  <c r="P11" i="1" s="1"/>
  <c r="Q11" i="1" s="1"/>
  <c r="O9" i="1"/>
  <c r="P9" i="1" s="1"/>
  <c r="L39" i="1" s="1"/>
  <c r="N38" i="1" s="1"/>
  <c r="O38" i="1" s="1"/>
  <c r="P38" i="1" s="1"/>
  <c r="O7" i="1"/>
  <c r="P7" i="1" s="1"/>
  <c r="N20" i="1"/>
  <c r="O20" i="1" s="1"/>
  <c r="P20" i="1" s="1"/>
  <c r="R20" i="1"/>
  <c r="M49" i="1"/>
  <c r="M73" i="1"/>
  <c r="N72" i="1"/>
  <c r="R72" i="1"/>
  <c r="M41" i="1"/>
  <c r="N40" i="1"/>
  <c r="R40" i="1"/>
  <c r="M21" i="1"/>
  <c r="M75" i="1"/>
  <c r="N74" i="1"/>
  <c r="N48" i="1"/>
  <c r="O48" i="1" s="1"/>
  <c r="P48" i="1" s="1"/>
  <c r="O40" i="1"/>
  <c r="P40" i="1" s="1"/>
  <c r="L95" i="1" s="1"/>
  <c r="M95" i="1" s="1"/>
  <c r="O72" i="1"/>
  <c r="P72" i="1" s="1"/>
  <c r="Q72" i="1" s="1"/>
  <c r="R48" i="1"/>
  <c r="O74" i="1"/>
  <c r="P74" i="1" s="1"/>
  <c r="Q74" i="1" s="1"/>
  <c r="R74" i="1"/>
  <c r="L101" i="1"/>
  <c r="Q9" i="1"/>
  <c r="L91" i="1"/>
  <c r="M91" i="1" s="1"/>
  <c r="R58" i="1" l="1"/>
  <c r="R36" i="1"/>
  <c r="O5" i="1"/>
  <c r="P5" i="1" s="1"/>
  <c r="Q5" i="1" s="1"/>
  <c r="M39" i="1"/>
  <c r="L85" i="1"/>
  <c r="M85" i="1" s="1"/>
  <c r="Q20" i="1"/>
  <c r="Q50" i="1"/>
  <c r="N95" i="1"/>
  <c r="R95" i="1" s="1"/>
  <c r="L108" i="1"/>
  <c r="M108" i="1" s="1"/>
  <c r="L102" i="1"/>
  <c r="M102" i="1" s="1"/>
  <c r="L99" i="1"/>
  <c r="M99" i="1" s="1"/>
  <c r="Q48" i="1"/>
  <c r="L105" i="1"/>
  <c r="M105" i="1" s="1"/>
  <c r="L97" i="1"/>
  <c r="M97" i="1" s="1"/>
  <c r="Q44" i="1"/>
  <c r="Q56" i="1"/>
  <c r="L103" i="1"/>
  <c r="M103" i="1" s="1"/>
  <c r="L110" i="1"/>
  <c r="M110" i="1" s="1"/>
  <c r="Q70" i="1"/>
  <c r="Q34" i="1"/>
  <c r="L92" i="1"/>
  <c r="M92" i="1" s="1"/>
  <c r="L93" i="1"/>
  <c r="M93" i="1" s="1"/>
  <c r="Q36" i="1"/>
  <c r="L65" i="1"/>
  <c r="L98" i="1"/>
  <c r="M98" i="1" s="1"/>
  <c r="L84" i="1"/>
  <c r="M84" i="1" s="1"/>
  <c r="Q38" i="1"/>
  <c r="L94" i="1"/>
  <c r="L112" i="1"/>
  <c r="M112" i="1" s="1"/>
  <c r="L89" i="1"/>
  <c r="L17" i="1"/>
  <c r="L88" i="1"/>
  <c r="M88" i="1" s="1"/>
  <c r="Q26" i="1"/>
  <c r="L104" i="1"/>
  <c r="Q58" i="1"/>
  <c r="R38" i="1"/>
  <c r="Q78" i="1"/>
  <c r="Q40" i="1"/>
  <c r="N99" i="1"/>
  <c r="L111" i="1"/>
  <c r="Q7" i="1"/>
  <c r="L25" i="1"/>
  <c r="Q62" i="1"/>
  <c r="L106" i="1"/>
  <c r="L109" i="1"/>
  <c r="Q68" i="1"/>
  <c r="M101" i="1"/>
  <c r="L113" i="1"/>
  <c r="Q76" i="1"/>
  <c r="Q42" i="1"/>
  <c r="L86" i="1"/>
  <c r="M86" i="1" s="1"/>
  <c r="L90" i="1"/>
  <c r="M90" i="1" s="1"/>
  <c r="N101" i="1" l="1"/>
  <c r="R101" i="1" s="1"/>
  <c r="O95" i="1"/>
  <c r="P95" i="1" s="1"/>
  <c r="Q95" i="1" s="1"/>
  <c r="N64" i="1"/>
  <c r="M65" i="1"/>
  <c r="N91" i="1"/>
  <c r="R91" i="1" s="1"/>
  <c r="N97" i="1"/>
  <c r="R97" i="1" s="1"/>
  <c r="O99" i="1"/>
  <c r="P99" i="1" s="1"/>
  <c r="R99" i="1"/>
  <c r="N16" i="1"/>
  <c r="M17" i="1"/>
  <c r="M25" i="1"/>
  <c r="N24" i="1"/>
  <c r="N85" i="1"/>
  <c r="L124" i="1"/>
  <c r="M89" i="1"/>
  <c r="N89" i="1"/>
  <c r="N93" i="1"/>
  <c r="M94" i="1"/>
  <c r="N113" i="1"/>
  <c r="M113" i="1"/>
  <c r="M109" i="1"/>
  <c r="N109" i="1"/>
  <c r="N105" i="1"/>
  <c r="M106" i="1"/>
  <c r="M111" i="1"/>
  <c r="N111" i="1"/>
  <c r="M104" i="1"/>
  <c r="N103" i="1"/>
  <c r="O101" i="1" l="1"/>
  <c r="P101" i="1" s="1"/>
  <c r="L127" i="1" s="1"/>
  <c r="M127" i="1" s="1"/>
  <c r="O91" i="1"/>
  <c r="P91" i="1" s="1"/>
  <c r="Q91" i="1" s="1"/>
  <c r="O97" i="1"/>
  <c r="P97" i="1" s="1"/>
  <c r="L125" i="1" s="1"/>
  <c r="M125" i="1" s="1"/>
  <c r="O64" i="1"/>
  <c r="P64" i="1" s="1"/>
  <c r="R64" i="1"/>
  <c r="R111" i="1"/>
  <c r="O111" i="1"/>
  <c r="P111" i="1" s="1"/>
  <c r="R113" i="1"/>
  <c r="O113" i="1"/>
  <c r="P113" i="1" s="1"/>
  <c r="M124" i="1"/>
  <c r="O103" i="1"/>
  <c r="P103" i="1" s="1"/>
  <c r="R103" i="1"/>
  <c r="O109" i="1"/>
  <c r="P109" i="1" s="1"/>
  <c r="R109" i="1"/>
  <c r="O89" i="1"/>
  <c r="P89" i="1" s="1"/>
  <c r="R89" i="1"/>
  <c r="O85" i="1"/>
  <c r="P85" i="1" s="1"/>
  <c r="R85" i="1"/>
  <c r="R16" i="1"/>
  <c r="O16" i="1"/>
  <c r="P16" i="1" s="1"/>
  <c r="R105" i="1"/>
  <c r="O105" i="1"/>
  <c r="P105" i="1" s="1"/>
  <c r="R93" i="1"/>
  <c r="O93" i="1"/>
  <c r="P93" i="1" s="1"/>
  <c r="O24" i="1"/>
  <c r="P24" i="1" s="1"/>
  <c r="R24" i="1"/>
  <c r="L126" i="1"/>
  <c r="Q99" i="1"/>
  <c r="Q101" i="1" l="1"/>
  <c r="L122" i="1"/>
  <c r="Q97" i="1"/>
  <c r="L107" i="1"/>
  <c r="Q64" i="1"/>
  <c r="Q93" i="1"/>
  <c r="L123" i="1"/>
  <c r="M123" i="1" s="1"/>
  <c r="L83" i="1"/>
  <c r="Q16" i="1"/>
  <c r="Q113" i="1"/>
  <c r="L133" i="1"/>
  <c r="M133" i="1" s="1"/>
  <c r="N126" i="1"/>
  <c r="M126" i="1"/>
  <c r="M122" i="1"/>
  <c r="R80" i="1"/>
  <c r="Q89" i="1"/>
  <c r="L121" i="1"/>
  <c r="M121" i="1" s="1"/>
  <c r="Q103" i="1"/>
  <c r="L128" i="1"/>
  <c r="N124" i="1"/>
  <c r="Q105" i="1"/>
  <c r="L129" i="1"/>
  <c r="M129" i="1" s="1"/>
  <c r="L132" i="1"/>
  <c r="Q111" i="1"/>
  <c r="Q24" i="1"/>
  <c r="L87" i="1"/>
  <c r="L119" i="1"/>
  <c r="M119" i="1" s="1"/>
  <c r="Q85" i="1"/>
  <c r="Q109" i="1"/>
  <c r="L131" i="1"/>
  <c r="M131" i="1" s="1"/>
  <c r="N122" i="1" l="1"/>
  <c r="O122" i="1" s="1"/>
  <c r="P122" i="1" s="1"/>
  <c r="N107" i="1"/>
  <c r="M107" i="1"/>
  <c r="R124" i="1"/>
  <c r="O124" i="1"/>
  <c r="P124" i="1" s="1"/>
  <c r="R126" i="1"/>
  <c r="O126" i="1"/>
  <c r="P126" i="1" s="1"/>
  <c r="N83" i="1"/>
  <c r="M83" i="1"/>
  <c r="N87" i="1"/>
  <c r="M87" i="1"/>
  <c r="M128" i="1"/>
  <c r="N128" i="1"/>
  <c r="R122" i="1"/>
  <c r="N132" i="1"/>
  <c r="M132" i="1"/>
  <c r="R107" i="1" l="1"/>
  <c r="O107" i="1"/>
  <c r="P107" i="1" s="1"/>
  <c r="O132" i="1"/>
  <c r="P132" i="1" s="1"/>
  <c r="R132" i="1"/>
  <c r="O128" i="1"/>
  <c r="P128" i="1" s="1"/>
  <c r="R128" i="1"/>
  <c r="R83" i="1"/>
  <c r="O83" i="1"/>
  <c r="P83" i="1" s="1"/>
  <c r="Q124" i="1"/>
  <c r="L140" i="1"/>
  <c r="M140" i="1" s="1"/>
  <c r="O87" i="1"/>
  <c r="P87" i="1" s="1"/>
  <c r="R87" i="1"/>
  <c r="L139" i="1"/>
  <c r="Q122" i="1"/>
  <c r="Q126" i="1"/>
  <c r="L141" i="1"/>
  <c r="Q107" i="1" l="1"/>
  <c r="L130" i="1"/>
  <c r="R115" i="1"/>
  <c r="Q128" i="1"/>
  <c r="L142" i="1"/>
  <c r="M142" i="1" s="1"/>
  <c r="N139" i="1"/>
  <c r="M139" i="1"/>
  <c r="Q87" i="1"/>
  <c r="L120" i="1"/>
  <c r="Q132" i="1"/>
  <c r="L144" i="1"/>
  <c r="M144" i="1" s="1"/>
  <c r="M141" i="1"/>
  <c r="L118" i="1"/>
  <c r="Q83" i="1"/>
  <c r="M130" i="1" l="1"/>
  <c r="N130" i="1"/>
  <c r="N118" i="1"/>
  <c r="M118" i="1"/>
  <c r="R139" i="1"/>
  <c r="O139" i="1"/>
  <c r="P139" i="1" s="1"/>
  <c r="N120" i="1"/>
  <c r="M120" i="1"/>
  <c r="N141" i="1"/>
  <c r="R130" i="1" l="1"/>
  <c r="O130" i="1"/>
  <c r="P130" i="1" s="1"/>
  <c r="R118" i="1"/>
  <c r="O118" i="1"/>
  <c r="P118" i="1" s="1"/>
  <c r="R141" i="1"/>
  <c r="O141" i="1"/>
  <c r="P141" i="1" s="1"/>
  <c r="O120" i="1"/>
  <c r="P120" i="1" s="1"/>
  <c r="R120" i="1"/>
  <c r="Q139" i="1"/>
  <c r="L149" i="1"/>
  <c r="M149" i="1" s="1"/>
  <c r="R134" i="1" l="1"/>
  <c r="Q130" i="1"/>
  <c r="L143" i="1"/>
  <c r="L138" i="1"/>
  <c r="M138" i="1" s="1"/>
  <c r="Q120" i="1"/>
  <c r="Q141" i="1"/>
  <c r="L150" i="1"/>
  <c r="Q118" i="1"/>
  <c r="L137" i="1"/>
  <c r="M143" i="1" l="1"/>
  <c r="N143" i="1"/>
  <c r="M150" i="1"/>
  <c r="M137" i="1"/>
  <c r="N137" i="1"/>
  <c r="O143" i="1" l="1"/>
  <c r="P143" i="1" s="1"/>
  <c r="R143" i="1"/>
  <c r="R137" i="1"/>
  <c r="O137" i="1"/>
  <c r="P137" i="1" s="1"/>
  <c r="R145" i="1" l="1"/>
  <c r="L151" i="1"/>
  <c r="Q143" i="1"/>
  <c r="Q137" i="1"/>
  <c r="L148" i="1"/>
  <c r="M151" i="1" l="1"/>
  <c r="N150" i="1"/>
  <c r="M148" i="1"/>
  <c r="N148" i="1"/>
  <c r="O150" i="1" l="1"/>
  <c r="P150" i="1" s="1"/>
  <c r="R150" i="1"/>
  <c r="O148" i="1"/>
  <c r="P148" i="1" s="1"/>
  <c r="R148" i="1"/>
  <c r="R152" i="1" l="1"/>
  <c r="Q150" i="1"/>
  <c r="L156" i="1"/>
  <c r="M156" i="1" s="1"/>
  <c r="Q148" i="1"/>
  <c r="L155" i="1"/>
  <c r="N155" i="1" l="1"/>
  <c r="M155" i="1"/>
  <c r="R155" i="1" l="1"/>
  <c r="U5" i="1" s="1"/>
  <c r="U7" i="1" s="1"/>
  <c r="O155" i="1"/>
  <c r="P155" i="1" s="1"/>
  <c r="L158" i="1" l="1"/>
  <c r="Q155" i="1"/>
</calcChain>
</file>

<file path=xl/sharedStrings.xml><?xml version="1.0" encoding="utf-8"?>
<sst xmlns="http://schemas.openxmlformats.org/spreadsheetml/2006/main" count="158" uniqueCount="102">
  <si>
    <t>Final Sagarin ratings of teams</t>
  </si>
  <si>
    <t>Index</t>
  </si>
  <si>
    <t>Team</t>
  </si>
  <si>
    <t>Rating</t>
  </si>
  <si>
    <t>Results of Round 1</t>
  </si>
  <si>
    <t>Game</t>
  </si>
  <si>
    <t>Indexes</t>
  </si>
  <si>
    <t>Teams</t>
  </si>
  <si>
    <t>Predicted</t>
  </si>
  <si>
    <t>Simulated</t>
  </si>
  <si>
    <t>Index of winner</t>
  </si>
  <si>
    <t>Winner</t>
  </si>
  <si>
    <t>Results of Round 2</t>
  </si>
  <si>
    <t>Results of Round 3</t>
  </si>
  <si>
    <t xml:space="preserve"> </t>
  </si>
  <si>
    <t>Results of Round 4</t>
  </si>
  <si>
    <t>Semifinals</t>
  </si>
  <si>
    <t>Finals</t>
  </si>
  <si>
    <t>Marquette</t>
  </si>
  <si>
    <t>Louisville</t>
  </si>
  <si>
    <t>Wisconsin</t>
  </si>
  <si>
    <t>Kansas</t>
  </si>
  <si>
    <t>Duke</t>
  </si>
  <si>
    <t>Gonzaga</t>
  </si>
  <si>
    <t>Temple</t>
  </si>
  <si>
    <t>Syracuse</t>
  </si>
  <si>
    <t>Missouri</t>
  </si>
  <si>
    <t>UNLV</t>
  </si>
  <si>
    <t>Georgetown</t>
  </si>
  <si>
    <t>Notre Dame</t>
  </si>
  <si>
    <t>Florida</t>
  </si>
  <si>
    <t>Michigan</t>
  </si>
  <si>
    <t>Memphis</t>
  </si>
  <si>
    <t>Cincinnati</t>
  </si>
  <si>
    <t>Ohio State</t>
  </si>
  <si>
    <t>San Diego State</t>
  </si>
  <si>
    <t>Kansas State</t>
  </si>
  <si>
    <t>Belmont</t>
  </si>
  <si>
    <t>Michigan State</t>
  </si>
  <si>
    <t>Seed</t>
  </si>
  <si>
    <t>Max</t>
  </si>
  <si>
    <t>Iowa State</t>
  </si>
  <si>
    <t>Wichita State</t>
  </si>
  <si>
    <t>VCU</t>
  </si>
  <si>
    <t>Indiana</t>
  </si>
  <si>
    <t>New Mexico State</t>
  </si>
  <si>
    <t>Colorado</t>
  </si>
  <si>
    <t>South Dakota State</t>
  </si>
  <si>
    <t>New Mexico</t>
  </si>
  <si>
    <t>Davidson</t>
  </si>
  <si>
    <t>Colorado State</t>
  </si>
  <si>
    <t>Iona</t>
  </si>
  <si>
    <t>Creighton</t>
  </si>
  <si>
    <t>California</t>
  </si>
  <si>
    <t>NC State</t>
  </si>
  <si>
    <t>St. Mary's</t>
  </si>
  <si>
    <t>Harvard</t>
  </si>
  <si>
    <t>Montana</t>
  </si>
  <si>
    <t>Saint Louis</t>
  </si>
  <si>
    <t>Std Dev</t>
  </si>
  <si>
    <t>Western Kentucky</t>
  </si>
  <si>
    <t>NC A&amp;T</t>
  </si>
  <si>
    <t>Liberty</t>
  </si>
  <si>
    <t>Oklahoma State</t>
  </si>
  <si>
    <t>Oregon</t>
  </si>
  <si>
    <t>Middle Tennessee</t>
  </si>
  <si>
    <t>Valparaiso</t>
  </si>
  <si>
    <t>Albany</t>
  </si>
  <si>
    <t>Southern U</t>
  </si>
  <si>
    <t>Pittsburgh</t>
  </si>
  <si>
    <t>Ole Miss</t>
  </si>
  <si>
    <t>Boise State</t>
  </si>
  <si>
    <t>La Salle</t>
  </si>
  <si>
    <t>Arizona</t>
  </si>
  <si>
    <t>North Carolina</t>
  </si>
  <si>
    <t>Villanova</t>
  </si>
  <si>
    <t>Akron</t>
  </si>
  <si>
    <t>UCLA</t>
  </si>
  <si>
    <t>Minnesota</t>
  </si>
  <si>
    <t>Northwestern State</t>
  </si>
  <si>
    <t>Oklahoma</t>
  </si>
  <si>
    <t>FGCU</t>
  </si>
  <si>
    <t>LIU-Brooklyn</t>
  </si>
  <si>
    <t>James Madison</t>
  </si>
  <si>
    <t>Butler</t>
  </si>
  <si>
    <t>Bucknell</t>
  </si>
  <si>
    <t>Illinois</t>
  </si>
  <si>
    <t>Miami (Fla)</t>
  </si>
  <si>
    <t>Pacific</t>
  </si>
  <si>
    <t>Simulation of NCAA men's 2013 basketball tournament, using Sagarin ratings</t>
  </si>
  <si>
    <t>P(correct)</t>
  </si>
  <si>
    <t>P(all correct, entire tournament)</t>
  </si>
  <si>
    <t>From article</t>
  </si>
  <si>
    <t>Results of "first 4" Round</t>
  </si>
  <si>
    <t>P(all correct, "first 4" round)</t>
  </si>
  <si>
    <t>P(all correct, round 1)</t>
  </si>
  <si>
    <t>P(all correct, round 2)</t>
  </si>
  <si>
    <t>P(all correct, round 3)</t>
  </si>
  <si>
    <t>P(all correct, round 4)</t>
  </si>
  <si>
    <t>P(all correct, semifinals)</t>
  </si>
  <si>
    <t>Ratio</t>
  </si>
  <si>
    <t>From simulation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</si>
</sst>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yy\ h:mm:ss"/>
    <numFmt numFmtId="165" formatCode="0.0000%"/>
    <numFmt numFmtId="166" formatCode="0.000"/>
  </numFmts>
  <fonts count="14" x14ac:knownFonts="1">
    <font>
      <sz val="10"/>
      <name val="Arial"/>
    </font>
    <font>
      <i/>
      <sz val="10"/>
      <name val="Arial"/>
      <family val="2"/>
    </font>
    <font>
      <sz val="10"/>
      <name val="Arial"/>
      <family val="2"/>
    </font>
    <font>
      <sz val="10"/>
      <color indexed="8"/>
      <name val="Arial"/>
      <family val="2"/>
    </font>
    <font>
      <u/>
      <sz val="7.5"/>
      <color indexed="12"/>
      <name val="Arial"/>
      <family val="2"/>
    </font>
    <font>
      <sz val="18"/>
      <name val="Arial"/>
      <family val="2"/>
    </font>
    <font>
      <sz val="14"/>
      <name val="Arial"/>
      <family val="2"/>
    </font>
    <font>
      <b/>
      <sz val="9"/>
      <name val="Arial"/>
      <family val="2"/>
    </font>
    <font>
      <i/>
      <sz val="10"/>
      <name val="Arial"/>
      <family val="2"/>
    </font>
    <font>
      <sz val="11"/>
      <color rgb="FFFF0000"/>
      <name val="Calibri"/>
      <family val="2"/>
      <scheme val="minor"/>
    </font>
    <font>
      <b/>
      <sz val="11"/>
      <name val="Calibri"/>
      <family val="2"/>
      <scheme val="minor"/>
    </font>
    <font>
      <sz val="11"/>
      <name val="Calibri"/>
      <family val="2"/>
      <scheme val="minor"/>
    </font>
    <font>
      <u/>
      <sz val="11"/>
      <color indexed="12"/>
      <name val="Calibri"/>
      <family val="2"/>
      <scheme val="minor"/>
    </font>
    <font>
      <sz val="11"/>
      <color indexed="8"/>
      <name val="Calibri"/>
      <family val="2"/>
      <scheme val="minor"/>
    </font>
  </fonts>
  <fills count="12">
    <fill>
      <patternFill patternType="none"/>
    </fill>
    <fill>
      <patternFill patternType="gray125"/>
    </fill>
    <fill>
      <patternFill patternType="solid">
        <fgColor indexed="9"/>
      </patternFill>
    </fill>
    <fill>
      <patternFill patternType="solid">
        <fgColor indexed="42"/>
        <bgColor indexed="64"/>
      </patternFill>
    </fill>
    <fill>
      <patternFill patternType="solid">
        <fgColor indexed="46"/>
        <bgColor indexed="64"/>
      </patternFill>
    </fill>
    <fill>
      <patternFill patternType="solid">
        <fgColor indexed="41"/>
        <bgColor indexed="64"/>
      </patternFill>
    </fill>
    <fill>
      <patternFill patternType="solid">
        <fgColor indexed="43"/>
        <bgColor indexed="64"/>
      </patternFill>
    </fill>
    <fill>
      <patternFill patternType="solid">
        <fgColor theme="6"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5" tint="0.59999389629810485"/>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s>
  <cellStyleXfs count="35">
    <xf numFmtId="0" fontId="0" fillId="0" borderId="0"/>
    <xf numFmtId="0" fontId="4" fillId="0" borderId="0" applyNumberFormat="0" applyFill="0" applyBorder="0" applyAlignment="0" applyProtection="0">
      <alignment vertical="top"/>
      <protection locked="0"/>
    </xf>
    <xf numFmtId="0" fontId="2" fillId="0" borderId="0"/>
    <xf numFmtId="165" fontId="2" fillId="0" borderId="0" applyFont="0" applyFill="0" applyBorder="0" applyAlignment="0" applyProtection="0"/>
    <xf numFmtId="0" fontId="2" fillId="0" borderId="2" applyNumberFormat="0" applyFont="0" applyFill="0" applyAlignment="0" applyProtection="0"/>
    <xf numFmtId="0" fontId="2" fillId="0" borderId="3" applyNumberFormat="0" applyFont="0" applyFill="0" applyAlignment="0" applyProtection="0"/>
    <xf numFmtId="0" fontId="2" fillId="0" borderId="4" applyNumberFormat="0" applyFont="0" applyFill="0" applyAlignment="0" applyProtection="0"/>
    <xf numFmtId="0" fontId="2" fillId="0" borderId="5" applyNumberFormat="0" applyFont="0" applyFill="0" applyAlignment="0" applyProtection="0"/>
    <xf numFmtId="0" fontId="2" fillId="0" borderId="6" applyNumberFormat="0" applyFont="0" applyFill="0" applyAlignment="0" applyProtection="0"/>
    <xf numFmtId="0" fontId="2" fillId="2" borderId="0" applyNumberFormat="0" applyFont="0" applyBorder="0" applyAlignment="0" applyProtection="0"/>
    <xf numFmtId="0" fontId="2" fillId="0" borderId="7" applyNumberFormat="0" applyFont="0" applyFill="0" applyAlignment="0" applyProtection="0"/>
    <xf numFmtId="0" fontId="2" fillId="0" borderId="8" applyNumberFormat="0" applyFont="0" applyFill="0" applyAlignment="0" applyProtection="0"/>
    <xf numFmtId="46" fontId="2" fillId="0" borderId="0" applyFont="0" applyFill="0" applyBorder="0" applyAlignment="0" applyProtection="0"/>
    <xf numFmtId="0" fontId="3" fillId="0" borderId="0" applyNumberFormat="0" applyFill="0" applyBorder="0" applyAlignment="0" applyProtection="0"/>
    <xf numFmtId="0" fontId="2" fillId="0" borderId="9" applyNumberFormat="0" applyFont="0" applyFill="0" applyAlignment="0" applyProtection="0"/>
    <xf numFmtId="0" fontId="2" fillId="0" borderId="10" applyNumberFormat="0" applyFont="0" applyFill="0" applyAlignment="0" applyProtection="0"/>
    <xf numFmtId="0" fontId="2" fillId="0" borderId="1" applyNumberFormat="0" applyFont="0" applyFill="0" applyAlignment="0" applyProtection="0"/>
    <xf numFmtId="0" fontId="2" fillId="0" borderId="11" applyNumberFormat="0" applyFont="0" applyFill="0" applyAlignment="0" applyProtection="0"/>
    <xf numFmtId="0" fontId="2" fillId="0" borderId="1" applyNumberFormat="0" applyFont="0" applyFill="0" applyAlignment="0" applyProtection="0"/>
    <xf numFmtId="0" fontId="2" fillId="0" borderId="0" applyNumberFormat="0" applyFont="0" applyFill="0" applyBorder="0" applyProtection="0">
      <alignment horizontal="center"/>
    </xf>
    <xf numFmtId="0" fontId="6" fillId="0" borderId="0" applyNumberFormat="0" applyFill="0" applyBorder="0" applyAlignment="0" applyProtection="0"/>
    <xf numFmtId="0" fontId="1"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Protection="0">
      <alignment horizontal="left"/>
    </xf>
    <xf numFmtId="0" fontId="2" fillId="2" borderId="0" applyNumberFormat="0" applyFont="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2" fillId="0" borderId="12" applyNumberFormat="0" applyFont="0" applyFill="0" applyAlignment="0" applyProtection="0"/>
    <xf numFmtId="0" fontId="2" fillId="0" borderId="13" applyNumberFormat="0" applyFont="0" applyFill="0" applyAlignment="0" applyProtection="0"/>
    <xf numFmtId="164" fontId="2" fillId="0" borderId="0" applyFont="0" applyFill="0" applyBorder="0" applyAlignment="0" applyProtection="0"/>
    <xf numFmtId="0" fontId="2" fillId="0" borderId="14" applyNumberFormat="0" applyFont="0" applyFill="0" applyAlignment="0" applyProtection="0"/>
    <xf numFmtId="0" fontId="2" fillId="0" borderId="15" applyNumberFormat="0" applyFont="0" applyFill="0" applyAlignment="0" applyProtection="0"/>
    <xf numFmtId="0" fontId="2" fillId="0" borderId="16" applyNumberFormat="0" applyFont="0" applyFill="0" applyAlignment="0" applyProtection="0"/>
    <xf numFmtId="0" fontId="2" fillId="0" borderId="17" applyNumberFormat="0" applyFont="0" applyFill="0" applyAlignment="0" applyProtection="0"/>
    <xf numFmtId="0" fontId="2" fillId="0" borderId="18" applyNumberFormat="0" applyFont="0" applyFill="0" applyAlignment="0" applyProtection="0"/>
  </cellStyleXfs>
  <cellXfs count="61">
    <xf numFmtId="0" fontId="0" fillId="0" borderId="0" xfId="0"/>
    <xf numFmtId="0" fontId="10" fillId="0" borderId="0" xfId="0" applyFont="1"/>
    <xf numFmtId="0" fontId="11" fillId="0" borderId="0" xfId="0" applyFont="1"/>
    <xf numFmtId="0" fontId="11" fillId="0" borderId="0" xfId="0" applyFont="1" applyFill="1"/>
    <xf numFmtId="0" fontId="10" fillId="0" borderId="0" xfId="0" applyFont="1" applyFill="1"/>
    <xf numFmtId="0" fontId="11" fillId="0" borderId="0" xfId="0" applyFont="1" applyFill="1" applyAlignment="1">
      <alignment horizontal="right"/>
    </xf>
    <xf numFmtId="0" fontId="11" fillId="0" borderId="0" xfId="0" applyFont="1" applyFill="1" applyAlignment="1">
      <alignment horizontal="left"/>
    </xf>
    <xf numFmtId="2" fontId="11" fillId="3" borderId="0" xfId="0" applyNumberFormat="1" applyFont="1" applyFill="1"/>
    <xf numFmtId="2" fontId="11" fillId="0" borderId="0" xfId="0" applyNumberFormat="1" applyFont="1" applyFill="1" applyBorder="1"/>
    <xf numFmtId="0" fontId="11" fillId="0" borderId="0" xfId="0" applyFont="1" applyFill="1" applyBorder="1"/>
    <xf numFmtId="0" fontId="12" fillId="0" borderId="0" xfId="1" applyFont="1" applyAlignment="1" applyProtection="1"/>
    <xf numFmtId="0" fontId="11" fillId="0" borderId="0" xfId="0" applyFont="1" applyFill="1" applyBorder="1" applyAlignment="1">
      <alignment horizontal="right"/>
    </xf>
    <xf numFmtId="0" fontId="13" fillId="0" borderId="0" xfId="0" applyFont="1" applyFill="1" applyAlignment="1">
      <alignment horizontal="right"/>
    </xf>
    <xf numFmtId="0" fontId="11" fillId="3" borderId="0" xfId="2" applyFont="1" applyFill="1"/>
    <xf numFmtId="0" fontId="9" fillId="0" borderId="0" xfId="0" applyFont="1"/>
    <xf numFmtId="0" fontId="11" fillId="0" borderId="0" xfId="2" applyFont="1" applyFill="1"/>
    <xf numFmtId="2" fontId="11" fillId="0" borderId="0" xfId="0" applyNumberFormat="1" applyFont="1" applyFill="1"/>
    <xf numFmtId="0" fontId="11" fillId="0" borderId="0" xfId="0" applyFont="1" applyAlignment="1">
      <alignment horizontal="center"/>
    </xf>
    <xf numFmtId="0" fontId="11" fillId="3" borderId="0" xfId="0" applyFont="1" applyFill="1" applyAlignment="1">
      <alignment horizontal="center"/>
    </xf>
    <xf numFmtId="0" fontId="11" fillId="3" borderId="0" xfId="2" applyFont="1" applyFill="1" applyAlignment="1">
      <alignment horizontal="center"/>
    </xf>
    <xf numFmtId="0" fontId="11" fillId="4" borderId="0" xfId="0" applyFont="1" applyFill="1" applyAlignment="1">
      <alignment horizontal="center"/>
    </xf>
    <xf numFmtId="0" fontId="11" fillId="5" borderId="0" xfId="0" applyFont="1" applyFill="1" applyAlignment="1">
      <alignment horizontal="center"/>
    </xf>
    <xf numFmtId="0" fontId="11" fillId="6" borderId="0" xfId="0" applyFont="1" applyFill="1" applyAlignment="1">
      <alignment horizontal="center"/>
    </xf>
    <xf numFmtId="0" fontId="11" fillId="7" borderId="0" xfId="0" applyFont="1" applyFill="1" applyAlignment="1">
      <alignment horizontal="center"/>
    </xf>
    <xf numFmtId="0" fontId="11" fillId="7" borderId="0" xfId="2" applyFont="1" applyFill="1"/>
    <xf numFmtId="2" fontId="11" fillId="7" borderId="0" xfId="0" applyNumberFormat="1" applyFont="1" applyFill="1"/>
    <xf numFmtId="0" fontId="11" fillId="7" borderId="0" xfId="2" applyFont="1" applyFill="1" applyAlignment="1">
      <alignment horizontal="center"/>
    </xf>
    <xf numFmtId="0" fontId="11" fillId="0" borderId="0" xfId="0" applyFont="1" applyFill="1" applyAlignment="1">
      <alignment horizontal="center"/>
    </xf>
    <xf numFmtId="0" fontId="11" fillId="8" borderId="0" xfId="2" applyFont="1" applyFill="1" applyAlignment="1">
      <alignment horizontal="center"/>
    </xf>
    <xf numFmtId="0" fontId="11" fillId="8" borderId="0" xfId="0" applyFont="1" applyFill="1" applyAlignment="1">
      <alignment horizontal="center"/>
    </xf>
    <xf numFmtId="0" fontId="11" fillId="4" borderId="0" xfId="2" applyFont="1" applyFill="1" applyAlignment="1">
      <alignment horizontal="center"/>
    </xf>
    <xf numFmtId="0" fontId="11" fillId="5" borderId="0" xfId="2" applyFont="1" applyFill="1" applyAlignment="1">
      <alignment horizontal="center"/>
    </xf>
    <xf numFmtId="0" fontId="11" fillId="6" borderId="0" xfId="2" applyFont="1" applyFill="1" applyAlignment="1">
      <alignment horizontal="center"/>
    </xf>
    <xf numFmtId="0" fontId="11" fillId="6" borderId="0" xfId="0" applyFont="1" applyFill="1" applyBorder="1" applyAlignment="1">
      <alignment horizontal="center"/>
    </xf>
    <xf numFmtId="0" fontId="11" fillId="5" borderId="0" xfId="2" applyFont="1" applyFill="1" applyAlignment="1">
      <alignment horizontal="left"/>
    </xf>
    <xf numFmtId="0" fontId="11" fillId="6" borderId="0" xfId="2" applyFont="1" applyFill="1" applyAlignment="1">
      <alignment horizontal="left"/>
    </xf>
    <xf numFmtId="0" fontId="11" fillId="8" borderId="0" xfId="2" applyFont="1" applyFill="1" applyAlignment="1">
      <alignment horizontal="left"/>
    </xf>
    <xf numFmtId="0" fontId="11" fillId="4" borderId="0" xfId="2" applyFont="1" applyFill="1" applyAlignment="1">
      <alignment horizontal="left"/>
    </xf>
    <xf numFmtId="2" fontId="11" fillId="0" borderId="0" xfId="0" applyNumberFormat="1" applyFont="1"/>
    <xf numFmtId="2" fontId="10" fillId="0" borderId="0" xfId="0" applyNumberFormat="1" applyFont="1"/>
    <xf numFmtId="2" fontId="11" fillId="0" borderId="0" xfId="0" applyNumberFormat="1" applyFont="1" applyAlignment="1">
      <alignment horizontal="right"/>
    </xf>
    <xf numFmtId="2" fontId="11" fillId="5" borderId="0" xfId="2" applyNumberFormat="1" applyFont="1" applyFill="1" applyAlignment="1">
      <alignment horizontal="right"/>
    </xf>
    <xf numFmtId="2" fontId="11" fillId="4" borderId="0" xfId="2" applyNumberFormat="1" applyFont="1" applyFill="1" applyAlignment="1">
      <alignment horizontal="right"/>
    </xf>
    <xf numFmtId="2" fontId="11" fillId="6" borderId="0" xfId="2" applyNumberFormat="1" applyFont="1" applyFill="1" applyAlignment="1">
      <alignment horizontal="right"/>
    </xf>
    <xf numFmtId="2" fontId="11" fillId="8" borderId="0" xfId="2" applyNumberFormat="1" applyFont="1" applyFill="1" applyAlignment="1">
      <alignment horizontal="right"/>
    </xf>
    <xf numFmtId="0" fontId="11" fillId="3" borderId="0" xfId="0" applyFont="1" applyFill="1" applyBorder="1" applyAlignment="1">
      <alignment horizontal="center"/>
    </xf>
    <xf numFmtId="0" fontId="11" fillId="5" borderId="0" xfId="0" applyFont="1" applyFill="1" applyBorder="1" applyAlignment="1">
      <alignment horizontal="center"/>
    </xf>
    <xf numFmtId="0" fontId="11" fillId="4" borderId="0" xfId="0" applyFont="1" applyFill="1" applyBorder="1" applyAlignment="1">
      <alignment horizontal="center"/>
    </xf>
    <xf numFmtId="0" fontId="11" fillId="9" borderId="0" xfId="0" applyFont="1" applyFill="1"/>
    <xf numFmtId="0" fontId="11" fillId="10" borderId="0" xfId="2" applyFont="1" applyFill="1" applyAlignment="1">
      <alignment horizontal="center"/>
    </xf>
    <xf numFmtId="0" fontId="11" fillId="10" borderId="0" xfId="2" applyFont="1" applyFill="1" applyAlignment="1">
      <alignment horizontal="left"/>
    </xf>
    <xf numFmtId="2" fontId="11" fillId="10" borderId="0" xfId="2" applyNumberFormat="1" applyFont="1" applyFill="1" applyAlignment="1">
      <alignment horizontal="right"/>
    </xf>
    <xf numFmtId="0" fontId="11" fillId="10" borderId="0" xfId="0" applyFont="1" applyFill="1"/>
    <xf numFmtId="2" fontId="11" fillId="10" borderId="0" xfId="0" applyNumberFormat="1" applyFont="1" applyFill="1"/>
    <xf numFmtId="0" fontId="11" fillId="10" borderId="0" xfId="0" applyFont="1" applyFill="1" applyAlignment="1">
      <alignment horizontal="center"/>
    </xf>
    <xf numFmtId="166" fontId="11" fillId="0" borderId="0" xfId="0" applyNumberFormat="1" applyFont="1" applyFill="1" applyAlignment="1">
      <alignment horizontal="center"/>
    </xf>
    <xf numFmtId="0" fontId="11" fillId="11" borderId="0" xfId="0" applyFont="1" applyFill="1"/>
    <xf numFmtId="0" fontId="11" fillId="11" borderId="0" xfId="0" applyFont="1" applyFill="1" applyAlignment="1">
      <alignment horizontal="center"/>
    </xf>
    <xf numFmtId="166" fontId="11" fillId="11" borderId="0" xfId="0" applyNumberFormat="1" applyFont="1" applyFill="1" applyAlignment="1">
      <alignment horizontal="center"/>
    </xf>
    <xf numFmtId="2" fontId="11" fillId="11" borderId="0" xfId="0" applyNumberFormat="1" applyFont="1" applyFill="1"/>
    <xf numFmtId="166" fontId="11" fillId="0" borderId="0" xfId="0" applyNumberFormat="1" applyFont="1" applyFill="1" applyAlignment="1">
      <alignment horizontal="left"/>
    </xf>
  </cellXfs>
  <cellStyles count="35">
    <cellStyle name="Hyperlink" xfId="1" builtinId="8"/>
    <cellStyle name="Normal" xfId="0" builtinId="0"/>
    <cellStyle name="Normal 2" xfId="2"/>
    <cellStyle name="RISKbigPercent" xfId="3"/>
    <cellStyle name="RISKblandrEdge" xfId="4"/>
    <cellStyle name="RISKblCorner" xfId="5"/>
    <cellStyle name="RISKbottomEdge" xfId="6"/>
    <cellStyle name="RISKbrCorner" xfId="7"/>
    <cellStyle name="RISKdarkBoxed" xfId="8"/>
    <cellStyle name="RISKdarkShade" xfId="9"/>
    <cellStyle name="RISKdbottomEdge" xfId="10"/>
    <cellStyle name="RISKdrightEdge" xfId="11"/>
    <cellStyle name="RISKdurationTime" xfId="12"/>
    <cellStyle name="RISKinNumber" xfId="13"/>
    <cellStyle name="RISKlandrEdge" xfId="14"/>
    <cellStyle name="RISKleftEdge" xfId="15"/>
    <cellStyle name="RISKlightBoxed" xfId="16"/>
    <cellStyle name="RISKltandbEdge" xfId="17"/>
    <cellStyle name="RISKnormBoxed" xfId="18"/>
    <cellStyle name="RISKnormCenter" xfId="19"/>
    <cellStyle name="RISKnormHeading" xfId="20"/>
    <cellStyle name="RISKnormItal" xfId="21"/>
    <cellStyle name="RISKnormItal 2" xfId="22"/>
    <cellStyle name="RISKnormLabel" xfId="23"/>
    <cellStyle name="RISKnormShade" xfId="24"/>
    <cellStyle name="RISKnormTitle" xfId="25"/>
    <cellStyle name="RISKoutNumber" xfId="26"/>
    <cellStyle name="RISKrightEdge" xfId="27"/>
    <cellStyle name="RISKrtandbEdge" xfId="28"/>
    <cellStyle name="RISKssTime" xfId="29"/>
    <cellStyle name="RISKtandbEdge" xfId="30"/>
    <cellStyle name="RISKtlandrEdge" xfId="31"/>
    <cellStyle name="RISKtlCorner" xfId="32"/>
    <cellStyle name="RISKtopEdge" xfId="33"/>
    <cellStyle name="RISKtrCorner" xfId="34"/>
  </cellStyles>
  <dxfs count="26">
    <dxf>
      <fill>
        <patternFill>
          <bgColor indexed="26"/>
        </patternFill>
      </fill>
    </dxf>
    <dxf>
      <fill>
        <patternFill>
          <bgColor indexed="27"/>
        </patternFill>
      </fill>
    </dxf>
    <dxf>
      <fill>
        <patternFill>
          <bgColor indexed="26"/>
        </patternFill>
      </fill>
    </dxf>
    <dxf>
      <fill>
        <patternFill>
          <bgColor indexed="27"/>
        </patternFill>
      </fill>
    </dxf>
    <dxf>
      <fill>
        <patternFill>
          <bgColor indexed="26"/>
        </patternFill>
      </fill>
    </dxf>
    <dxf>
      <fill>
        <patternFill>
          <bgColor indexed="27"/>
        </patternFill>
      </fill>
    </dxf>
    <dxf>
      <fill>
        <patternFill>
          <bgColor indexed="26"/>
        </patternFill>
      </fill>
    </dxf>
    <dxf>
      <fill>
        <patternFill>
          <bgColor indexed="27"/>
        </patternFill>
      </fill>
    </dxf>
    <dxf>
      <fill>
        <patternFill>
          <bgColor indexed="26"/>
        </patternFill>
      </fill>
    </dxf>
    <dxf>
      <fill>
        <patternFill>
          <bgColor indexed="27"/>
        </patternFill>
      </fill>
    </dxf>
    <dxf>
      <font>
        <color auto="1"/>
      </font>
      <fill>
        <patternFill>
          <bgColor rgb="FFFFFF99"/>
        </patternFill>
      </fill>
    </dxf>
    <dxf>
      <font>
        <color auto="1"/>
      </font>
      <fill>
        <patternFill>
          <bgColor rgb="FFCC99FF"/>
        </patternFill>
      </fill>
    </dxf>
    <dxf>
      <font>
        <color auto="1"/>
      </font>
      <fill>
        <patternFill>
          <bgColor rgb="FFCCFFCC"/>
        </patternFill>
      </fill>
    </dxf>
    <dxf>
      <font>
        <color auto="1"/>
      </font>
      <fill>
        <patternFill>
          <bgColor rgb="FF66FFFF"/>
        </patternFill>
      </fill>
    </dxf>
    <dxf>
      <font>
        <color auto="1"/>
      </font>
      <fill>
        <patternFill>
          <bgColor rgb="FFCC99FF"/>
        </patternFill>
      </fill>
    </dxf>
    <dxf>
      <font>
        <color auto="1"/>
      </font>
      <fill>
        <patternFill>
          <bgColor rgb="FFFFFF99"/>
        </patternFill>
      </fill>
    </dxf>
    <dxf>
      <font>
        <color auto="1"/>
      </font>
      <fill>
        <patternFill>
          <bgColor rgb="FFCCFFCC"/>
        </patternFill>
      </fill>
    </dxf>
    <dxf>
      <font>
        <color auto="1"/>
      </font>
      <fill>
        <patternFill>
          <bgColor rgb="FF00FFFF"/>
        </patternFill>
      </fill>
    </dxf>
    <dxf>
      <font>
        <color auto="1"/>
      </font>
      <fill>
        <patternFill>
          <bgColor rgb="FFFFFF99"/>
        </patternFill>
      </fill>
    </dxf>
    <dxf>
      <font>
        <color auto="1"/>
      </font>
      <fill>
        <patternFill>
          <bgColor rgb="FFCC99FF"/>
        </patternFill>
      </fill>
    </dxf>
    <dxf>
      <font>
        <color auto="1"/>
      </font>
      <fill>
        <patternFill>
          <bgColor rgb="FFCCFFCC"/>
        </patternFill>
      </fill>
    </dxf>
    <dxf>
      <font>
        <color auto="1"/>
      </font>
      <fill>
        <patternFill>
          <bgColor rgb="FF66FFFF"/>
        </patternFill>
      </fill>
    </dxf>
    <dxf>
      <font>
        <color auto="1"/>
      </font>
      <fill>
        <patternFill>
          <bgColor rgb="FFCC99FF"/>
        </patternFill>
      </fill>
    </dxf>
    <dxf>
      <font>
        <color auto="1"/>
      </font>
      <fill>
        <patternFill>
          <bgColor rgb="FFFFFF99"/>
        </patternFill>
      </fill>
    </dxf>
    <dxf>
      <font>
        <color auto="1"/>
      </font>
      <fill>
        <patternFill>
          <bgColor rgb="FFCCFFCC"/>
        </patternFill>
      </fill>
    </dxf>
    <dxf>
      <font>
        <color auto="1"/>
      </font>
      <fill>
        <patternFill>
          <bgColor rgb="FF00FFFF"/>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66FFFF"/>
      <color rgb="FFCCFFCC"/>
      <color rgb="FFCC99FF"/>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19050</xdr:colOff>
      <xdr:row>4</xdr:row>
      <xdr:rowOff>0</xdr:rowOff>
    </xdr:from>
    <xdr:to>
      <xdr:col>4</xdr:col>
      <xdr:colOff>295275</xdr:colOff>
      <xdr:row>21</xdr:row>
      <xdr:rowOff>171450</xdr:rowOff>
    </xdr:to>
    <xdr:sp macro="" textlink="">
      <xdr:nvSpPr>
        <xdr:cNvPr id="5574" name="AutoShape 5"/>
        <xdr:cNvSpPr>
          <a:spLocks/>
        </xdr:cNvSpPr>
      </xdr:nvSpPr>
      <xdr:spPr bwMode="auto">
        <a:xfrm>
          <a:off x="3333750" y="762000"/>
          <a:ext cx="276225" cy="3409950"/>
        </a:xfrm>
        <a:prstGeom prst="rightBrace">
          <a:avLst>
            <a:gd name="adj1" fmla="val 90517"/>
            <a:gd name="adj2" fmla="val 50000"/>
          </a:avLst>
        </a:prstGeom>
        <a:noFill/>
        <a:ln w="9525">
          <a:solidFill>
            <a:srgbClr val="000000"/>
          </a:solidFill>
          <a:round/>
          <a:headEnd/>
          <a:tailEnd/>
        </a:ln>
      </xdr:spPr>
    </xdr:sp>
    <xdr:clientData/>
  </xdr:twoCellAnchor>
  <xdr:twoCellAnchor>
    <xdr:from>
      <xdr:col>4</xdr:col>
      <xdr:colOff>9525</xdr:colOff>
      <xdr:row>22</xdr:row>
      <xdr:rowOff>9525</xdr:rowOff>
    </xdr:from>
    <xdr:to>
      <xdr:col>4</xdr:col>
      <xdr:colOff>285750</xdr:colOff>
      <xdr:row>38</xdr:row>
      <xdr:rowOff>171450</xdr:rowOff>
    </xdr:to>
    <xdr:sp macro="" textlink="">
      <xdr:nvSpPr>
        <xdr:cNvPr id="5575" name="AutoShape 6"/>
        <xdr:cNvSpPr>
          <a:spLocks/>
        </xdr:cNvSpPr>
      </xdr:nvSpPr>
      <xdr:spPr bwMode="auto">
        <a:xfrm>
          <a:off x="3933825" y="4200525"/>
          <a:ext cx="276225" cy="3209925"/>
        </a:xfrm>
        <a:prstGeom prst="rightBrace">
          <a:avLst>
            <a:gd name="adj1" fmla="val 90517"/>
            <a:gd name="adj2" fmla="val 50000"/>
          </a:avLst>
        </a:prstGeom>
        <a:noFill/>
        <a:ln w="9525">
          <a:solidFill>
            <a:srgbClr val="000000"/>
          </a:solidFill>
          <a:round/>
          <a:headEnd/>
          <a:tailEnd/>
        </a:ln>
      </xdr:spPr>
    </xdr:sp>
    <xdr:clientData/>
  </xdr:twoCellAnchor>
  <xdr:twoCellAnchor>
    <xdr:from>
      <xdr:col>4</xdr:col>
      <xdr:colOff>19050</xdr:colOff>
      <xdr:row>38</xdr:row>
      <xdr:rowOff>190499</xdr:rowOff>
    </xdr:from>
    <xdr:to>
      <xdr:col>4</xdr:col>
      <xdr:colOff>295275</xdr:colOff>
      <xdr:row>54</xdr:row>
      <xdr:rowOff>161924</xdr:rowOff>
    </xdr:to>
    <xdr:sp macro="" textlink="">
      <xdr:nvSpPr>
        <xdr:cNvPr id="5576" name="AutoShape 7"/>
        <xdr:cNvSpPr>
          <a:spLocks/>
        </xdr:cNvSpPr>
      </xdr:nvSpPr>
      <xdr:spPr bwMode="auto">
        <a:xfrm>
          <a:off x="3943350" y="7429499"/>
          <a:ext cx="276225" cy="3019425"/>
        </a:xfrm>
        <a:prstGeom prst="rightBrace">
          <a:avLst>
            <a:gd name="adj1" fmla="val 90517"/>
            <a:gd name="adj2" fmla="val 50000"/>
          </a:avLst>
        </a:prstGeom>
        <a:noFill/>
        <a:ln w="9525">
          <a:solidFill>
            <a:srgbClr val="000000"/>
          </a:solidFill>
          <a:round/>
          <a:headEnd/>
          <a:tailEnd/>
        </a:ln>
      </xdr:spPr>
    </xdr:sp>
    <xdr:clientData/>
  </xdr:twoCellAnchor>
  <xdr:twoCellAnchor>
    <xdr:from>
      <xdr:col>4</xdr:col>
      <xdr:colOff>28575</xdr:colOff>
      <xdr:row>55</xdr:row>
      <xdr:rowOff>0</xdr:rowOff>
    </xdr:from>
    <xdr:to>
      <xdr:col>4</xdr:col>
      <xdr:colOff>304800</xdr:colOff>
      <xdr:row>71</xdr:row>
      <xdr:rowOff>180975</xdr:rowOff>
    </xdr:to>
    <xdr:sp macro="" textlink="">
      <xdr:nvSpPr>
        <xdr:cNvPr id="5577" name="AutoShape 8"/>
        <xdr:cNvSpPr>
          <a:spLocks/>
        </xdr:cNvSpPr>
      </xdr:nvSpPr>
      <xdr:spPr bwMode="auto">
        <a:xfrm>
          <a:off x="3343275" y="10477500"/>
          <a:ext cx="276225" cy="3228975"/>
        </a:xfrm>
        <a:prstGeom prst="rightBrace">
          <a:avLst>
            <a:gd name="adj1" fmla="val 90517"/>
            <a:gd name="adj2" fmla="val 50000"/>
          </a:avLst>
        </a:prstGeom>
        <a:noFill/>
        <a:ln w="9525">
          <a:solidFill>
            <a:srgbClr val="000000"/>
          </a:solidFill>
          <a:round/>
          <a:headEnd/>
          <a:tailEnd/>
        </a:ln>
      </xdr:spPr>
    </xdr:sp>
    <xdr:clientData/>
  </xdr:twoCellAnchor>
  <xdr:twoCellAnchor>
    <xdr:from>
      <xdr:col>4</xdr:col>
      <xdr:colOff>514350</xdr:colOff>
      <xdr:row>12</xdr:row>
      <xdr:rowOff>76200</xdr:rowOff>
    </xdr:from>
    <xdr:to>
      <xdr:col>6</xdr:col>
      <xdr:colOff>504825</xdr:colOff>
      <xdr:row>13</xdr:row>
      <xdr:rowOff>142875</xdr:rowOff>
    </xdr:to>
    <xdr:sp macro="" textlink="">
      <xdr:nvSpPr>
        <xdr:cNvPr id="5129" name="Text Box 9"/>
        <xdr:cNvSpPr txBox="1">
          <a:spLocks noChangeArrowheads="1"/>
        </xdr:cNvSpPr>
      </xdr:nvSpPr>
      <xdr:spPr bwMode="auto">
        <a:xfrm>
          <a:off x="4438650" y="2362200"/>
          <a:ext cx="1209675" cy="257175"/>
        </a:xfrm>
        <a:prstGeom prst="rect">
          <a:avLst/>
        </a:prstGeom>
        <a:solidFill>
          <a:schemeClr val="bg1">
            <a:shade val="80000"/>
          </a:schemeClr>
        </a:solidFill>
        <a:ln w="9525">
          <a:noFill/>
          <a:miter lim="800000"/>
          <a:headEnd/>
          <a:tailEnd/>
        </a:ln>
        <a:effectLst>
          <a:outerShdw blurRad="50800" dist="38100" dir="8100000" algn="tr">
            <a:prstClr val="black">
              <a:alpha val="40000"/>
            </a:prstClr>
          </a:outerShdw>
        </a:effectLst>
      </xdr:spPr>
      <xdr:txBody>
        <a:bodyPr vertOverflow="clip" wrap="square" lIns="27432" tIns="22860" rIns="0" bIns="0" anchor="t" upright="1"/>
        <a:lstStyle/>
        <a:p>
          <a:pPr algn="l" rtl="1">
            <a:defRPr sz="1000"/>
          </a:pPr>
          <a:r>
            <a:rPr lang="en-US" sz="1100" b="0" i="0" strike="noStrike">
              <a:solidFill>
                <a:srgbClr val="000000"/>
              </a:solidFill>
              <a:latin typeface="+mn-lt"/>
              <a:cs typeface="Arial"/>
            </a:rPr>
            <a:t>Midwest regional</a:t>
          </a:r>
        </a:p>
      </xdr:txBody>
    </xdr:sp>
    <xdr:clientData/>
  </xdr:twoCellAnchor>
  <xdr:twoCellAnchor>
    <xdr:from>
      <xdr:col>4</xdr:col>
      <xdr:colOff>476250</xdr:colOff>
      <xdr:row>29</xdr:row>
      <xdr:rowOff>47625</xdr:rowOff>
    </xdr:from>
    <xdr:to>
      <xdr:col>6</xdr:col>
      <xdr:colOff>514350</xdr:colOff>
      <xdr:row>30</xdr:row>
      <xdr:rowOff>114300</xdr:rowOff>
    </xdr:to>
    <xdr:sp macro="" textlink="">
      <xdr:nvSpPr>
        <xdr:cNvPr id="5130" name="Text Box 10"/>
        <xdr:cNvSpPr txBox="1">
          <a:spLocks noChangeArrowheads="1"/>
        </xdr:cNvSpPr>
      </xdr:nvSpPr>
      <xdr:spPr bwMode="auto">
        <a:xfrm>
          <a:off x="3790950" y="5572125"/>
          <a:ext cx="1257300" cy="257175"/>
        </a:xfrm>
        <a:prstGeom prst="rect">
          <a:avLst/>
        </a:prstGeom>
        <a:solidFill>
          <a:schemeClr val="bg1">
            <a:shade val="80000"/>
          </a:schemeClr>
        </a:solidFill>
        <a:ln w="9525">
          <a:noFill/>
          <a:miter lim="800000"/>
          <a:headEnd/>
          <a:tailEnd/>
        </a:ln>
        <a:effectLst>
          <a:outerShdw blurRad="50800" dist="38100" dir="8100000" algn="tr">
            <a:prstClr val="black">
              <a:alpha val="40000"/>
            </a:prstClr>
          </a:outerShdw>
        </a:effectLst>
      </xdr:spPr>
      <xdr:txBody>
        <a:bodyPr vertOverflow="clip" wrap="square" lIns="27432" tIns="22860" rIns="0" bIns="0" anchor="t" upright="1"/>
        <a:lstStyle/>
        <a:p>
          <a:pPr algn="l" rtl="1">
            <a:defRPr sz="1000"/>
          </a:pPr>
          <a:r>
            <a:rPr lang="en-US" sz="1100" b="0" i="0" strike="noStrike">
              <a:solidFill>
                <a:srgbClr val="000000"/>
              </a:solidFill>
              <a:latin typeface="+mn-lt"/>
              <a:cs typeface="Arial"/>
            </a:rPr>
            <a:t>West regional</a:t>
          </a:r>
        </a:p>
      </xdr:txBody>
    </xdr:sp>
    <xdr:clientData/>
  </xdr:twoCellAnchor>
  <xdr:twoCellAnchor>
    <xdr:from>
      <xdr:col>4</xdr:col>
      <xdr:colOff>447675</xdr:colOff>
      <xdr:row>45</xdr:row>
      <xdr:rowOff>180974</xdr:rowOff>
    </xdr:from>
    <xdr:to>
      <xdr:col>6</xdr:col>
      <xdr:colOff>571500</xdr:colOff>
      <xdr:row>47</xdr:row>
      <xdr:rowOff>57149</xdr:rowOff>
    </xdr:to>
    <xdr:sp macro="" textlink="">
      <xdr:nvSpPr>
        <xdr:cNvPr id="5131" name="Text Box 11"/>
        <xdr:cNvSpPr txBox="1">
          <a:spLocks noChangeArrowheads="1"/>
        </xdr:cNvSpPr>
      </xdr:nvSpPr>
      <xdr:spPr bwMode="auto">
        <a:xfrm>
          <a:off x="4371975" y="8753474"/>
          <a:ext cx="1343025" cy="257175"/>
        </a:xfrm>
        <a:prstGeom prst="rect">
          <a:avLst/>
        </a:prstGeom>
        <a:solidFill>
          <a:schemeClr val="bg1">
            <a:shade val="80000"/>
          </a:schemeClr>
        </a:solidFill>
        <a:ln w="9525">
          <a:noFill/>
          <a:miter lim="800000"/>
          <a:headEnd/>
          <a:tailEnd/>
        </a:ln>
        <a:effectLst>
          <a:outerShdw blurRad="50800" dist="38100" dir="8100000" algn="tr">
            <a:prstClr val="black">
              <a:alpha val="40000"/>
            </a:prstClr>
          </a:outerShdw>
        </a:effectLst>
      </xdr:spPr>
      <xdr:txBody>
        <a:bodyPr vertOverflow="clip" wrap="square" lIns="27432" tIns="22860" rIns="0" bIns="0" anchor="t" upright="1"/>
        <a:lstStyle/>
        <a:p>
          <a:pPr algn="l" rtl="1">
            <a:defRPr sz="1000"/>
          </a:pPr>
          <a:r>
            <a:rPr lang="en-US" sz="1100" b="0" i="0" strike="noStrike">
              <a:solidFill>
                <a:srgbClr val="000000"/>
              </a:solidFill>
              <a:latin typeface="+mn-lt"/>
              <a:cs typeface="Arial"/>
            </a:rPr>
            <a:t>South regional</a:t>
          </a:r>
        </a:p>
      </xdr:txBody>
    </xdr:sp>
    <xdr:clientData/>
  </xdr:twoCellAnchor>
  <xdr:twoCellAnchor>
    <xdr:from>
      <xdr:col>4</xdr:col>
      <xdr:colOff>466725</xdr:colOff>
      <xdr:row>62</xdr:row>
      <xdr:rowOff>171450</xdr:rowOff>
    </xdr:from>
    <xdr:to>
      <xdr:col>6</xdr:col>
      <xdr:colOff>495300</xdr:colOff>
      <xdr:row>64</xdr:row>
      <xdr:rowOff>38100</xdr:rowOff>
    </xdr:to>
    <xdr:sp macro="" textlink="">
      <xdr:nvSpPr>
        <xdr:cNvPr id="5132" name="Text Box 12"/>
        <xdr:cNvSpPr txBox="1">
          <a:spLocks noChangeArrowheads="1"/>
        </xdr:cNvSpPr>
      </xdr:nvSpPr>
      <xdr:spPr bwMode="auto">
        <a:xfrm>
          <a:off x="4391025" y="11982450"/>
          <a:ext cx="1247775" cy="247650"/>
        </a:xfrm>
        <a:prstGeom prst="rect">
          <a:avLst/>
        </a:prstGeom>
        <a:solidFill>
          <a:schemeClr val="bg1">
            <a:shade val="80000"/>
          </a:schemeClr>
        </a:solidFill>
        <a:ln w="9525">
          <a:noFill/>
          <a:miter lim="800000"/>
          <a:headEnd/>
          <a:tailEnd/>
        </a:ln>
        <a:effectLst>
          <a:outerShdw blurRad="50800" dist="38100" dir="8100000" algn="tr">
            <a:prstClr val="black">
              <a:alpha val="40000"/>
            </a:prstClr>
          </a:outerShdw>
        </a:effectLst>
      </xdr:spPr>
      <xdr:txBody>
        <a:bodyPr vertOverflow="clip" wrap="square" lIns="27432" tIns="22860" rIns="0" bIns="0" anchor="t" upright="1"/>
        <a:lstStyle/>
        <a:p>
          <a:pPr algn="l" rtl="1">
            <a:defRPr sz="1000"/>
          </a:pPr>
          <a:r>
            <a:rPr lang="en-US" sz="1100" b="0" i="0" strike="noStrike">
              <a:solidFill>
                <a:srgbClr val="000000"/>
              </a:solidFill>
              <a:latin typeface="+mn-lt"/>
              <a:cs typeface="Arial"/>
            </a:rPr>
            <a:t>East regional</a:t>
          </a:r>
        </a:p>
      </xdr:txBody>
    </xdr:sp>
    <xdr:clientData/>
  </xdr:twoCellAnchor>
  <xdr:twoCellAnchor>
    <xdr:from>
      <xdr:col>4</xdr:col>
      <xdr:colOff>523874</xdr:colOff>
      <xdr:row>2</xdr:row>
      <xdr:rowOff>19050</xdr:rowOff>
    </xdr:from>
    <xdr:to>
      <xdr:col>9</xdr:col>
      <xdr:colOff>523875</xdr:colOff>
      <xdr:row>11</xdr:row>
      <xdr:rowOff>152400</xdr:rowOff>
    </xdr:to>
    <xdr:sp macro="" textlink="">
      <xdr:nvSpPr>
        <xdr:cNvPr id="14" name="TextBox 13"/>
        <xdr:cNvSpPr txBox="1"/>
      </xdr:nvSpPr>
      <xdr:spPr>
        <a:xfrm>
          <a:off x="4448174" y="400050"/>
          <a:ext cx="3924301" cy="1847850"/>
        </a:xfrm>
        <a:prstGeom prst="rect">
          <a:avLst/>
        </a:prstGeom>
        <a:solidFill>
          <a:schemeClr val="bg1">
            <a:shade val="80000"/>
          </a:schemeClr>
        </a:solidFill>
        <a:ln w="9525" cmpd="sng">
          <a:solidFill>
            <a:schemeClr val="lt1">
              <a:shade val="50000"/>
            </a:schemeClr>
          </a:solidFill>
        </a:ln>
        <a:effectLst>
          <a:outerShdw blurRad="50800" dist="38100" dir="8100000" algn="tr">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The purpose of this</a:t>
          </a:r>
          <a:r>
            <a:rPr lang="en-US" sz="1100" baseline="0"/>
            <a:t> simulation is to calculate the probability of picking winners, as shown in column R. It assumes you will pick the team with the higher rating in each game. The probability of picking </a:t>
          </a:r>
          <a:r>
            <a:rPr lang="en-US" sz="1100" i="1" baseline="0"/>
            <a:t>all </a:t>
          </a:r>
          <a:r>
            <a:rPr lang="en-US" sz="1100" i="0" baseline="0"/>
            <a:t>winners, in cell U5, is slightly greater than the value in cell U6 </a:t>
          </a:r>
          <a:r>
            <a:rPr lang="en-US" sz="1100" i="0" baseline="0">
              <a:solidFill>
                <a:schemeClr val="dk1"/>
              </a:solidFill>
              <a:effectLst/>
              <a:latin typeface="+mn-lt"/>
              <a:ea typeface="+mn-ea"/>
              <a:cs typeface="+mn-cs"/>
            </a:rPr>
            <a:t>(1 out of 128 billion)</a:t>
          </a:r>
          <a:r>
            <a:rPr lang="en-US" sz="1100" i="0" baseline="0"/>
            <a:t> calculated by Jeff Bergen, a DePaul mathematics professor, and reported in a March 21 NBC News article. Press F11 to see how the value in cell U5 varies. In fact, if you run the simulation many times, you will find that, on average, the probability of all correct picks is about 4 times as large as Bergen's, that is, about 1 out 32 billion -- but still very small! </a:t>
          </a:r>
          <a:endParaRPr lang="en-US" sz="1100"/>
        </a:p>
      </xdr:txBody>
    </xdr:sp>
    <xdr:clientData/>
  </xdr:twoCellAnchor>
  <xdr:twoCellAnchor>
    <xdr:from>
      <xdr:col>5</xdr:col>
      <xdr:colOff>31750</xdr:colOff>
      <xdr:row>15</xdr:row>
      <xdr:rowOff>85725</xdr:rowOff>
    </xdr:from>
    <xdr:to>
      <xdr:col>8</xdr:col>
      <xdr:colOff>257175</xdr:colOff>
      <xdr:row>22</xdr:row>
      <xdr:rowOff>161925</xdr:rowOff>
    </xdr:to>
    <xdr:sp macro="" textlink="">
      <xdr:nvSpPr>
        <xdr:cNvPr id="15" name="TextBox 14"/>
        <xdr:cNvSpPr txBox="1"/>
      </xdr:nvSpPr>
      <xdr:spPr>
        <a:xfrm>
          <a:off x="4565650" y="2943225"/>
          <a:ext cx="2711450" cy="1409700"/>
        </a:xfrm>
        <a:prstGeom prst="rect">
          <a:avLst/>
        </a:prstGeom>
        <a:solidFill>
          <a:schemeClr val="bg1">
            <a:shade val="80000"/>
          </a:schemeClr>
        </a:solidFill>
        <a:ln w="9525" cmpd="sng">
          <a:solidFill>
            <a:schemeClr val="lt1">
              <a:shade val="50000"/>
            </a:schemeClr>
          </a:solidFill>
        </a:ln>
        <a:effectLst>
          <a:outerShdw blurRad="50800" dist="38100" dir="8100000" algn="tr">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en-US" sz="1100" b="1" i="0">
              <a:solidFill>
                <a:schemeClr val="dk1"/>
              </a:solidFill>
              <a:latin typeface="+mn-lt"/>
              <a:ea typeface="+mn-ea"/>
              <a:cs typeface="+mn-cs"/>
            </a:rPr>
            <a:t>Assumption:</a:t>
          </a:r>
          <a:r>
            <a:rPr lang="en-US" sz="1100" b="0" i="0">
              <a:solidFill>
                <a:schemeClr val="dk1"/>
              </a:solidFill>
              <a:latin typeface="+mn-lt"/>
              <a:ea typeface="+mn-ea"/>
              <a:cs typeface="+mn-cs"/>
            </a:rPr>
            <a:t> The actual point spread for each game is normally distributed with mean equal to difference between Sagarin ratings, standard deviation 10. (See</a:t>
          </a:r>
          <a:r>
            <a:rPr lang="en-US" sz="1100" b="0" i="0" baseline="0">
              <a:solidFill>
                <a:schemeClr val="dk1"/>
              </a:solidFill>
              <a:latin typeface="+mn-lt"/>
              <a:ea typeface="+mn-ea"/>
              <a:cs typeface="+mn-cs"/>
            </a:rPr>
            <a:t> the formula in cell O5, for example.) </a:t>
          </a:r>
          <a:r>
            <a:rPr lang="en-US" sz="1100" b="0" i="0">
              <a:solidFill>
                <a:schemeClr val="dk1"/>
              </a:solidFill>
              <a:latin typeface="+mn-lt"/>
              <a:ea typeface="+mn-ea"/>
              <a:cs typeface="+mn-cs"/>
            </a:rPr>
            <a:t>However, you can change this standard deviation if you like in the cell below.</a:t>
          </a:r>
          <a:endParaRPr lang="en-US"/>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175"/>
  <sheetViews>
    <sheetView tabSelected="1" zoomScaleNormal="100" workbookViewId="0">
      <selection activeCell="A2" sqref="A2"/>
    </sheetView>
  </sheetViews>
  <sheetFormatPr defaultRowHeight="15" x14ac:dyDescent="0.25"/>
  <cols>
    <col min="1" max="2" width="9.140625" style="2"/>
    <col min="3" max="3" width="31.42578125" style="2" bestFit="1" customWidth="1"/>
    <col min="4" max="4" width="9.140625" style="38"/>
    <col min="5" max="5" width="9.140625" style="2"/>
    <col min="6" max="10" width="12.42578125" style="2" customWidth="1"/>
    <col min="11" max="11" width="9.140625" style="3"/>
    <col min="12" max="12" width="9.140625" style="2"/>
    <col min="13" max="13" width="23" style="3" bestFit="1" customWidth="1"/>
    <col min="14" max="14" width="9.140625" style="3"/>
    <col min="15" max="15" width="10" style="3" bestFit="1" customWidth="1"/>
    <col min="16" max="16" width="15.140625" style="3" bestFit="1" customWidth="1"/>
    <col min="17" max="17" width="26.28515625" style="3" bestFit="1" customWidth="1"/>
    <col min="18" max="19" width="11" style="27" customWidth="1"/>
    <col min="20" max="20" width="15.5703125" style="27" customWidth="1"/>
    <col min="21" max="21" width="10.7109375" style="3" customWidth="1"/>
    <col min="22" max="22" width="12" style="2" bestFit="1" customWidth="1"/>
    <col min="23" max="16384" width="9.140625" style="2"/>
  </cols>
  <sheetData>
    <row r="1" spans="1:21" x14ac:dyDescent="0.25">
      <c r="A1" s="1" t="s">
        <v>89</v>
      </c>
      <c r="B1" s="1"/>
    </row>
    <row r="2" spans="1:21" x14ac:dyDescent="0.25">
      <c r="S2" s="3"/>
    </row>
    <row r="3" spans="1:21" x14ac:dyDescent="0.25">
      <c r="A3" s="1" t="s">
        <v>0</v>
      </c>
      <c r="B3" s="1"/>
      <c r="C3" s="1"/>
      <c r="D3" s="39"/>
      <c r="K3" s="4" t="s">
        <v>93</v>
      </c>
    </row>
    <row r="4" spans="1:21" x14ac:dyDescent="0.25">
      <c r="A4" s="17" t="s">
        <v>1</v>
      </c>
      <c r="B4" s="17" t="s">
        <v>39</v>
      </c>
      <c r="C4" s="2" t="s">
        <v>2</v>
      </c>
      <c r="D4" s="40" t="s">
        <v>3</v>
      </c>
      <c r="K4" s="27" t="s">
        <v>5</v>
      </c>
      <c r="L4" s="27" t="s">
        <v>6</v>
      </c>
      <c r="M4" s="5" t="s">
        <v>7</v>
      </c>
      <c r="N4" s="5" t="s">
        <v>8</v>
      </c>
      <c r="O4" s="5" t="s">
        <v>9</v>
      </c>
      <c r="P4" s="27" t="s">
        <v>10</v>
      </c>
      <c r="Q4" s="5" t="s">
        <v>11</v>
      </c>
      <c r="R4" s="27" t="s">
        <v>90</v>
      </c>
      <c r="T4" s="3" t="s">
        <v>91</v>
      </c>
    </row>
    <row r="5" spans="1:21" x14ac:dyDescent="0.25">
      <c r="A5" s="18">
        <v>1</v>
      </c>
      <c r="B5" s="18">
        <v>1</v>
      </c>
      <c r="C5" s="13" t="s">
        <v>19</v>
      </c>
      <c r="D5" s="7">
        <v>95.01</v>
      </c>
      <c r="K5" s="27">
        <v>1</v>
      </c>
      <c r="L5" s="23">
        <v>2</v>
      </c>
      <c r="M5" s="5" t="str">
        <f t="shared" ref="M5:M12" si="0">VLOOKUP(L5,LTable,3)</f>
        <v>NC A&amp;T</v>
      </c>
      <c r="N5" s="3">
        <f>VLOOKUP(L5,LTable,4)-VLOOKUP(L6,LTable,4)</f>
        <v>1.2599999999999909</v>
      </c>
      <c r="O5" s="8">
        <f ca="1">NORMINV(RAND(),N5,$G$25)</f>
        <v>-15.641828091590337</v>
      </c>
      <c r="P5" s="23">
        <f ca="1">IF(O5&gt;0,L5,L6)</f>
        <v>3</v>
      </c>
      <c r="Q5" s="5" t="str">
        <f ca="1">VLOOKUP(P5,LTable,3)</f>
        <v>Liberty</v>
      </c>
      <c r="R5" s="55">
        <f>1-NORMDIST(0,ABS(N5),$G$25,TRUE)</f>
        <v>0.55013403771226588</v>
      </c>
      <c r="S5" s="55"/>
      <c r="T5" s="6" t="s">
        <v>101</v>
      </c>
      <c r="U5" s="56">
        <f ca="1">PRODUCT(R13,R80,R115,R134,R145,R152,R155)</f>
        <v>2.6026578530442959E-11</v>
      </c>
    </row>
    <row r="6" spans="1:21" x14ac:dyDescent="0.25">
      <c r="A6" s="23">
        <v>2</v>
      </c>
      <c r="B6" s="23">
        <v>16</v>
      </c>
      <c r="C6" s="24" t="s">
        <v>61</v>
      </c>
      <c r="D6" s="25">
        <v>67.989999999999995</v>
      </c>
      <c r="K6" s="27"/>
      <c r="L6" s="26">
        <v>3</v>
      </c>
      <c r="M6" s="5" t="str">
        <f t="shared" si="0"/>
        <v>Liberty</v>
      </c>
      <c r="O6" s="8"/>
      <c r="P6" s="27"/>
      <c r="Q6" s="5"/>
      <c r="T6" s="6" t="s">
        <v>92</v>
      </c>
      <c r="U6" s="56">
        <f>1/128000000000</f>
        <v>7.8125000000000005E-12</v>
      </c>
    </row>
    <row r="7" spans="1:21" x14ac:dyDescent="0.25">
      <c r="A7" s="26">
        <v>3</v>
      </c>
      <c r="B7" s="26">
        <v>16</v>
      </c>
      <c r="C7" s="24" t="s">
        <v>62</v>
      </c>
      <c r="D7" s="25">
        <v>66.73</v>
      </c>
      <c r="K7" s="27">
        <v>2</v>
      </c>
      <c r="L7" s="26">
        <v>11</v>
      </c>
      <c r="M7" s="5" t="str">
        <f t="shared" si="0"/>
        <v>Middle Tennessee</v>
      </c>
      <c r="N7" s="3">
        <f>VLOOKUP(L7,LTable,4)-VLOOKUP(L8,LTable,4)</f>
        <v>-2.6400000000000006</v>
      </c>
      <c r="O7" s="8">
        <f ca="1">NORMINV(RAND(),N7,$G$25)</f>
        <v>-8.5360004981859632</v>
      </c>
      <c r="P7" s="23">
        <f ca="1">IF(O7&gt;0,L7,L8)</f>
        <v>12</v>
      </c>
      <c r="Q7" s="5" t="str">
        <f ca="1">VLOOKUP(P7,LTable,3)</f>
        <v>St. Mary's</v>
      </c>
      <c r="R7" s="55">
        <f>1-NORMDIST(0,ABS(N7),$G$25,TRUE)</f>
        <v>0.60411004062441243</v>
      </c>
      <c r="S7" s="55"/>
      <c r="T7" s="60" t="s">
        <v>100</v>
      </c>
      <c r="U7" s="59">
        <f ca="1">U5/U6</f>
        <v>3.3314020518966987</v>
      </c>
    </row>
    <row r="8" spans="1:21" x14ac:dyDescent="0.25">
      <c r="A8" s="18">
        <v>4</v>
      </c>
      <c r="B8" s="18">
        <v>8</v>
      </c>
      <c r="C8" s="13" t="s">
        <v>50</v>
      </c>
      <c r="D8" s="7">
        <v>84.21</v>
      </c>
      <c r="K8" s="27"/>
      <c r="L8" s="23">
        <v>12</v>
      </c>
      <c r="M8" s="5" t="str">
        <f t="shared" si="0"/>
        <v>St. Mary's</v>
      </c>
      <c r="O8" s="8"/>
      <c r="P8" s="27"/>
      <c r="Q8" s="5"/>
    </row>
    <row r="9" spans="1:21" x14ac:dyDescent="0.25">
      <c r="A9" s="19">
        <v>5</v>
      </c>
      <c r="B9" s="19">
        <v>9</v>
      </c>
      <c r="C9" s="13" t="s">
        <v>26</v>
      </c>
      <c r="D9" s="7">
        <v>87.26</v>
      </c>
      <c r="K9" s="27">
        <v>3</v>
      </c>
      <c r="L9" s="49">
        <v>26</v>
      </c>
      <c r="M9" s="5" t="str">
        <f t="shared" si="0"/>
        <v>Boise State</v>
      </c>
      <c r="N9" s="3">
        <f>VLOOKUP(L9,LTable,4)-VLOOKUP(L10,LTable,4)</f>
        <v>-9.9999999999994316E-2</v>
      </c>
      <c r="O9" s="8">
        <f ca="1">NORMINV(RAND(),N9,$G$25)</f>
        <v>-1.0961149865838498</v>
      </c>
      <c r="P9" s="49">
        <f ca="1">IF(O9&gt;0,L9,L10)</f>
        <v>27</v>
      </c>
      <c r="Q9" s="5" t="str">
        <f ca="1">VLOOKUP(P9,LTable,3)</f>
        <v>La Salle</v>
      </c>
      <c r="R9" s="55">
        <f>1-NORMDIST(0,ABS(N9),$G$25,TRUE)</f>
        <v>0.50398935631463138</v>
      </c>
      <c r="S9" s="55"/>
      <c r="T9" s="55"/>
      <c r="U9" s="5"/>
    </row>
    <row r="10" spans="1:21" x14ac:dyDescent="0.25">
      <c r="A10" s="18">
        <v>6</v>
      </c>
      <c r="B10" s="18">
        <v>5</v>
      </c>
      <c r="C10" s="13" t="s">
        <v>63</v>
      </c>
      <c r="D10" s="7">
        <v>86.8</v>
      </c>
      <c r="K10" s="27"/>
      <c r="L10" s="54">
        <v>27</v>
      </c>
      <c r="M10" s="5" t="str">
        <f t="shared" si="0"/>
        <v>La Salle</v>
      </c>
      <c r="O10" s="8"/>
      <c r="P10" s="27"/>
      <c r="Q10" s="5"/>
    </row>
    <row r="11" spans="1:21" x14ac:dyDescent="0.25">
      <c r="A11" s="18">
        <v>7</v>
      </c>
      <c r="B11" s="18">
        <v>12</v>
      </c>
      <c r="C11" s="13" t="s">
        <v>64</v>
      </c>
      <c r="D11" s="7">
        <v>82.91</v>
      </c>
      <c r="K11" s="27">
        <v>4</v>
      </c>
      <c r="L11" s="28">
        <v>53</v>
      </c>
      <c r="M11" s="5" t="str">
        <f t="shared" si="0"/>
        <v>LIU-Brooklyn</v>
      </c>
      <c r="N11" s="3">
        <f>VLOOKUP(L11,LTable,4)-VLOOKUP(L12,LTable,4)</f>
        <v>0.33000000000001251</v>
      </c>
      <c r="O11" s="8">
        <f ca="1">NORMINV(RAND(),N11,$G$25)</f>
        <v>-11.442512742027066</v>
      </c>
      <c r="P11" s="28">
        <f ca="1">IF(O11&gt;0,L11,L12)</f>
        <v>54</v>
      </c>
      <c r="Q11" s="5" t="str">
        <f ca="1">VLOOKUP(P11,LTable,3)</f>
        <v>James Madison</v>
      </c>
      <c r="R11" s="55">
        <f>1-NORMDIST(0,ABS(N11),$G$25,TRUE)</f>
        <v>0.51316270617872783</v>
      </c>
      <c r="S11" s="55"/>
      <c r="T11" s="55"/>
      <c r="U11" s="5"/>
    </row>
    <row r="12" spans="1:21" x14ac:dyDescent="0.25">
      <c r="A12" s="18">
        <v>8</v>
      </c>
      <c r="B12" s="19">
        <v>4</v>
      </c>
      <c r="C12" s="13" t="s">
        <v>58</v>
      </c>
      <c r="D12" s="7">
        <v>87.74</v>
      </c>
      <c r="K12" s="27"/>
      <c r="L12" s="29">
        <v>54</v>
      </c>
      <c r="M12" s="5" t="str">
        <f t="shared" si="0"/>
        <v>James Madison</v>
      </c>
      <c r="O12" s="8"/>
      <c r="P12" s="5"/>
      <c r="Q12" s="5"/>
    </row>
    <row r="13" spans="1:21" x14ac:dyDescent="0.25">
      <c r="A13" s="18">
        <v>9</v>
      </c>
      <c r="B13" s="18">
        <v>13</v>
      </c>
      <c r="C13" s="13" t="s">
        <v>45</v>
      </c>
      <c r="D13" s="7">
        <v>79.12</v>
      </c>
      <c r="Q13" s="5" t="s">
        <v>94</v>
      </c>
      <c r="R13" s="57">
        <f>PRODUCT(R5,R7,R9,R11)</f>
        <v>8.5952996513866828E-2</v>
      </c>
      <c r="U13" s="5"/>
    </row>
    <row r="14" spans="1:21" x14ac:dyDescent="0.25">
      <c r="A14" s="18">
        <v>10</v>
      </c>
      <c r="B14" s="19">
        <v>6</v>
      </c>
      <c r="C14" s="13" t="s">
        <v>32</v>
      </c>
      <c r="D14" s="7">
        <v>85.67</v>
      </c>
      <c r="K14" s="4" t="s">
        <v>4</v>
      </c>
    </row>
    <row r="15" spans="1:21" x14ac:dyDescent="0.25">
      <c r="A15" s="26">
        <v>11</v>
      </c>
      <c r="B15" s="26">
        <v>11</v>
      </c>
      <c r="C15" s="24" t="s">
        <v>65</v>
      </c>
      <c r="D15" s="25">
        <v>81.94</v>
      </c>
      <c r="K15" s="27" t="s">
        <v>5</v>
      </c>
      <c r="L15" s="27" t="s">
        <v>6</v>
      </c>
      <c r="M15" s="5" t="s">
        <v>7</v>
      </c>
      <c r="N15" s="5" t="s">
        <v>8</v>
      </c>
      <c r="O15" s="5" t="s">
        <v>9</v>
      </c>
      <c r="P15" s="27" t="s">
        <v>10</v>
      </c>
      <c r="Q15" s="5" t="s">
        <v>11</v>
      </c>
      <c r="R15" s="27" t="s">
        <v>90</v>
      </c>
      <c r="U15" s="5"/>
    </row>
    <row r="16" spans="1:21" x14ac:dyDescent="0.25">
      <c r="A16" s="23">
        <v>12</v>
      </c>
      <c r="B16" s="23">
        <v>11</v>
      </c>
      <c r="C16" s="24" t="s">
        <v>55</v>
      </c>
      <c r="D16" s="25">
        <v>84.58</v>
      </c>
      <c r="K16" s="27">
        <v>1</v>
      </c>
      <c r="L16" s="18">
        <v>1</v>
      </c>
      <c r="M16" s="5" t="str">
        <f t="shared" ref="M16:M47" si="1">VLOOKUP(L16,LTable,3)</f>
        <v>Louisville</v>
      </c>
      <c r="N16" s="3">
        <f ca="1">VLOOKUP(L16,LTable,4)-VLOOKUP(L17,LTable,4)</f>
        <v>28.28</v>
      </c>
      <c r="O16" s="8">
        <f ca="1">NORMINV(RAND(),N16,$G$25)</f>
        <v>39.606682147763479</v>
      </c>
      <c r="P16" s="18">
        <f ca="1">IF(O16&gt;0,L16,L17)</f>
        <v>1</v>
      </c>
      <c r="Q16" s="5" t="str">
        <f ca="1">VLOOKUP(P16,LTable,3)</f>
        <v>Louisville</v>
      </c>
      <c r="R16" s="55">
        <f ca="1">1-NORMDIST(0,ABS(N16),$G$25,TRUE)</f>
        <v>0.99765800967317753</v>
      </c>
      <c r="S16" s="55"/>
      <c r="T16" s="55"/>
    </row>
    <row r="17" spans="1:21" x14ac:dyDescent="0.25">
      <c r="A17" s="19">
        <v>13</v>
      </c>
      <c r="B17" s="19">
        <v>3</v>
      </c>
      <c r="C17" s="13" t="s">
        <v>38</v>
      </c>
      <c r="D17" s="7">
        <v>89.8</v>
      </c>
      <c r="K17" s="27"/>
      <c r="L17" s="23">
        <f ca="1">P5</f>
        <v>3</v>
      </c>
      <c r="M17" s="5" t="str">
        <f t="shared" ca="1" si="1"/>
        <v>Liberty</v>
      </c>
      <c r="O17" s="9"/>
      <c r="P17" s="27"/>
      <c r="U17" s="5"/>
    </row>
    <row r="18" spans="1:21" x14ac:dyDescent="0.25">
      <c r="A18" s="18">
        <v>14</v>
      </c>
      <c r="B18" s="18">
        <v>14</v>
      </c>
      <c r="C18" s="13" t="s">
        <v>66</v>
      </c>
      <c r="D18" s="7">
        <v>80.37</v>
      </c>
      <c r="K18" s="27">
        <v>2</v>
      </c>
      <c r="L18" s="18">
        <v>4</v>
      </c>
      <c r="M18" s="5" t="str">
        <f t="shared" si="1"/>
        <v>Colorado State</v>
      </c>
      <c r="N18" s="3">
        <f>VLOOKUP(L18,LTable,4)-VLOOKUP(L19,LTable,4)</f>
        <v>-3.0500000000000114</v>
      </c>
      <c r="O18" s="8">
        <f ca="1">NORMINV(RAND(),N18,$G$25)</f>
        <v>-4.9179210760465377</v>
      </c>
      <c r="P18" s="18">
        <f ca="1">IF(O18&gt;0,L18,L19)</f>
        <v>5</v>
      </c>
      <c r="Q18" s="5" t="str">
        <f ca="1">VLOOKUP(P18,LTable,3)</f>
        <v>Missouri</v>
      </c>
      <c r="R18" s="55">
        <f>1-NORMDIST(0,ABS(N18),$G$25,TRUE)</f>
        <v>0.61981692384016551</v>
      </c>
      <c r="S18" s="55"/>
      <c r="T18" s="55"/>
    </row>
    <row r="19" spans="1:21" x14ac:dyDescent="0.25">
      <c r="A19" s="19">
        <v>15</v>
      </c>
      <c r="B19" s="19">
        <v>7</v>
      </c>
      <c r="C19" s="13" t="s">
        <v>52</v>
      </c>
      <c r="D19" s="7">
        <v>86.59</v>
      </c>
      <c r="K19" s="27"/>
      <c r="L19" s="18">
        <v>5</v>
      </c>
      <c r="M19" s="5" t="str">
        <f t="shared" si="1"/>
        <v>Missouri</v>
      </c>
      <c r="O19" s="9"/>
      <c r="P19" s="27"/>
      <c r="U19" s="5"/>
    </row>
    <row r="20" spans="1:21" x14ac:dyDescent="0.25">
      <c r="A20" s="18">
        <v>16</v>
      </c>
      <c r="B20" s="18">
        <v>10</v>
      </c>
      <c r="C20" s="13" t="s">
        <v>33</v>
      </c>
      <c r="D20" s="7">
        <v>84.52</v>
      </c>
      <c r="K20" s="27">
        <v>3</v>
      </c>
      <c r="L20" s="18">
        <v>6</v>
      </c>
      <c r="M20" s="5" t="str">
        <f t="shared" si="1"/>
        <v>Oklahoma State</v>
      </c>
      <c r="N20" s="3">
        <f>VLOOKUP(L20,LTable,4)-VLOOKUP(L21,LTable,4)</f>
        <v>3.8900000000000006</v>
      </c>
      <c r="O20" s="8">
        <f ca="1">NORMINV(RAND(),N20,$G$25)</f>
        <v>11.335287242198854</v>
      </c>
      <c r="P20" s="18">
        <f ca="1">IF(O20&gt;0,L20,L21)</f>
        <v>6</v>
      </c>
      <c r="Q20" s="5" t="str">
        <f ca="1">VLOOKUP(P20,LTable,3)</f>
        <v>Oklahoma State</v>
      </c>
      <c r="R20" s="55">
        <f>1-NORMDIST(0,ABS(N20),$G$25,TRUE)</f>
        <v>0.65136192680723837</v>
      </c>
      <c r="S20" s="55"/>
      <c r="T20" s="55"/>
    </row>
    <row r="21" spans="1:21" x14ac:dyDescent="0.25">
      <c r="A21" s="19">
        <v>17</v>
      </c>
      <c r="B21" s="19">
        <v>2</v>
      </c>
      <c r="C21" s="13" t="s">
        <v>22</v>
      </c>
      <c r="D21" s="7">
        <v>90.79</v>
      </c>
      <c r="K21" s="27"/>
      <c r="L21" s="18">
        <v>7</v>
      </c>
      <c r="M21" s="5" t="str">
        <f t="shared" si="1"/>
        <v>Oregon</v>
      </c>
      <c r="O21" s="9"/>
      <c r="P21" s="27"/>
      <c r="U21" s="5"/>
    </row>
    <row r="22" spans="1:21" x14ac:dyDescent="0.25">
      <c r="A22" s="18">
        <v>18</v>
      </c>
      <c r="B22" s="18">
        <v>15</v>
      </c>
      <c r="C22" s="13" t="s">
        <v>67</v>
      </c>
      <c r="D22" s="7">
        <v>72.709999999999994</v>
      </c>
      <c r="K22" s="27">
        <v>4</v>
      </c>
      <c r="L22" s="18">
        <v>8</v>
      </c>
      <c r="M22" s="5" t="str">
        <f t="shared" si="1"/>
        <v>Saint Louis</v>
      </c>
      <c r="N22" s="3">
        <f>VLOOKUP(L22,LTable,4)-VLOOKUP(L23,LTable,4)</f>
        <v>8.6199999999999903</v>
      </c>
      <c r="O22" s="8">
        <f ca="1">NORMINV(RAND(),N22,$G$25)</f>
        <v>25.473724312095158</v>
      </c>
      <c r="P22" s="18">
        <f ca="1">IF(O22&gt;0,L22,L23)</f>
        <v>8</v>
      </c>
      <c r="Q22" s="5" t="str">
        <f ca="1">VLOOKUP(P22,LTable,3)</f>
        <v>Saint Louis</v>
      </c>
      <c r="R22" s="55">
        <f>1-NORMDIST(0,ABS(N22),$G$25,TRUE)</f>
        <v>0.80565624108377565</v>
      </c>
      <c r="S22" s="55"/>
      <c r="T22" s="55"/>
    </row>
    <row r="23" spans="1:21" x14ac:dyDescent="0.25">
      <c r="A23" s="31">
        <v>19</v>
      </c>
      <c r="B23" s="31">
        <v>1</v>
      </c>
      <c r="C23" s="34" t="s">
        <v>23</v>
      </c>
      <c r="D23" s="41">
        <v>91.2</v>
      </c>
      <c r="K23" s="27"/>
      <c r="L23" s="18">
        <v>9</v>
      </c>
      <c r="M23" s="5" t="str">
        <f t="shared" si="1"/>
        <v>New Mexico State</v>
      </c>
      <c r="O23" s="9"/>
      <c r="P23" s="27"/>
      <c r="U23" s="5"/>
    </row>
    <row r="24" spans="1:21" x14ac:dyDescent="0.25">
      <c r="A24" s="31">
        <v>20</v>
      </c>
      <c r="B24" s="31">
        <v>16</v>
      </c>
      <c r="C24" s="34" t="s">
        <v>68</v>
      </c>
      <c r="D24" s="41">
        <v>69.69</v>
      </c>
      <c r="K24" s="27">
        <v>5</v>
      </c>
      <c r="L24" s="18">
        <v>10</v>
      </c>
      <c r="M24" s="5" t="str">
        <f t="shared" si="1"/>
        <v>Memphis</v>
      </c>
      <c r="N24" s="3">
        <f ca="1">VLOOKUP(L24,LTable,4)-VLOOKUP(L25,LTable,4)</f>
        <v>1.0900000000000034</v>
      </c>
      <c r="O24" s="8">
        <f ca="1">NORMINV(RAND(),N24,$G$25)</f>
        <v>19.143230839575313</v>
      </c>
      <c r="P24" s="18">
        <f ca="1">IF(O24&gt;0,L24,L25)</f>
        <v>10</v>
      </c>
      <c r="Q24" s="5" t="str">
        <f ca="1">VLOOKUP(P24,LTable,3)</f>
        <v>Memphis</v>
      </c>
      <c r="R24" s="55">
        <f ca="1">1-NORMDIST(0,ABS(N24),$G$25,TRUE)</f>
        <v>0.54339875483208822</v>
      </c>
      <c r="S24" s="55"/>
      <c r="T24" s="55"/>
    </row>
    <row r="25" spans="1:21" x14ac:dyDescent="0.25">
      <c r="A25" s="31">
        <v>21</v>
      </c>
      <c r="B25" s="31">
        <v>8</v>
      </c>
      <c r="C25" s="34" t="s">
        <v>69</v>
      </c>
      <c r="D25" s="41">
        <v>89.08</v>
      </c>
      <c r="F25" s="2" t="s">
        <v>59</v>
      </c>
      <c r="G25" s="48">
        <v>10</v>
      </c>
      <c r="K25" s="27"/>
      <c r="L25" s="23">
        <f ca="1">P7</f>
        <v>12</v>
      </c>
      <c r="M25" s="5" t="str">
        <f t="shared" ca="1" si="1"/>
        <v>St. Mary's</v>
      </c>
      <c r="O25" s="9"/>
      <c r="P25" s="27"/>
      <c r="U25" s="5"/>
    </row>
    <row r="26" spans="1:21" x14ac:dyDescent="0.25">
      <c r="A26" s="31">
        <v>22</v>
      </c>
      <c r="B26" s="31">
        <v>9</v>
      </c>
      <c r="C26" s="34" t="s">
        <v>42</v>
      </c>
      <c r="D26" s="41">
        <v>83.37</v>
      </c>
      <c r="K26" s="27">
        <v>6</v>
      </c>
      <c r="L26" s="18">
        <v>13</v>
      </c>
      <c r="M26" s="5" t="str">
        <f t="shared" si="1"/>
        <v>Michigan State</v>
      </c>
      <c r="N26" s="3">
        <f>VLOOKUP(L26,LTable,4)-VLOOKUP(L27,LTable,4)</f>
        <v>9.4299999999999926</v>
      </c>
      <c r="O26" s="8">
        <f ca="1">NORMINV(RAND(),N26,$G$25)</f>
        <v>8.8214245102919797</v>
      </c>
      <c r="P26" s="18">
        <f ca="1">IF(O26&gt;0,L26,L27)</f>
        <v>13</v>
      </c>
      <c r="Q26" s="5" t="str">
        <f ca="1">VLOOKUP(P26,LTable,3)</f>
        <v>Michigan State</v>
      </c>
      <c r="R26" s="55">
        <f>1-NORMDIST(0,ABS(N26),$G$25,TRUE)</f>
        <v>0.82715954853845819</v>
      </c>
      <c r="S26" s="55"/>
      <c r="T26" s="55"/>
    </row>
    <row r="27" spans="1:21" x14ac:dyDescent="0.25">
      <c r="A27" s="31">
        <v>23</v>
      </c>
      <c r="B27" s="31">
        <v>5</v>
      </c>
      <c r="C27" s="34" t="s">
        <v>20</v>
      </c>
      <c r="D27" s="41">
        <v>88.8</v>
      </c>
      <c r="K27" s="27"/>
      <c r="L27" s="18">
        <v>14</v>
      </c>
      <c r="M27" s="5" t="str">
        <f t="shared" si="1"/>
        <v>Valparaiso</v>
      </c>
      <c r="O27" s="9"/>
      <c r="P27" s="27"/>
      <c r="U27" s="5"/>
    </row>
    <row r="28" spans="1:21" x14ac:dyDescent="0.25">
      <c r="A28" s="31">
        <v>24</v>
      </c>
      <c r="B28" s="31">
        <v>12</v>
      </c>
      <c r="C28" s="34" t="s">
        <v>70</v>
      </c>
      <c r="D28" s="41">
        <v>85.03</v>
      </c>
      <c r="K28" s="27">
        <v>7</v>
      </c>
      <c r="L28" s="18">
        <v>15</v>
      </c>
      <c r="M28" s="5" t="str">
        <f t="shared" si="1"/>
        <v>Creighton</v>
      </c>
      <c r="N28" s="3">
        <f>VLOOKUP(L28,LTable,4)-VLOOKUP(L29,LTable,4)</f>
        <v>2.0700000000000074</v>
      </c>
      <c r="O28" s="8">
        <f ca="1">NORMINV(RAND(),N28,$G$25)</f>
        <v>7.938053204764004</v>
      </c>
      <c r="P28" s="18">
        <f ca="1">IF(O28&gt;0,L28,L29)</f>
        <v>15</v>
      </c>
      <c r="Q28" s="5" t="str">
        <f ca="1">VLOOKUP(P28,LTable,3)</f>
        <v>Creighton</v>
      </c>
      <c r="R28" s="55">
        <f>1-NORMDIST(0,ABS(N28),$G$25,TRUE)</f>
        <v>0.5819950707506184</v>
      </c>
      <c r="S28" s="55"/>
      <c r="T28" s="55"/>
    </row>
    <row r="29" spans="1:21" x14ac:dyDescent="0.25">
      <c r="A29" s="31">
        <v>25</v>
      </c>
      <c r="B29" s="31">
        <v>4</v>
      </c>
      <c r="C29" s="34" t="s">
        <v>36</v>
      </c>
      <c r="D29" s="41">
        <v>86.61</v>
      </c>
      <c r="K29" s="27"/>
      <c r="L29" s="18">
        <v>16</v>
      </c>
      <c r="M29" s="5" t="str">
        <f t="shared" si="1"/>
        <v>Cincinnati</v>
      </c>
      <c r="O29" s="9"/>
      <c r="P29" s="27"/>
      <c r="U29" s="5"/>
    </row>
    <row r="30" spans="1:21" x14ac:dyDescent="0.25">
      <c r="A30" s="49">
        <v>26</v>
      </c>
      <c r="B30" s="49">
        <v>13</v>
      </c>
      <c r="C30" s="50" t="s">
        <v>71</v>
      </c>
      <c r="D30" s="51">
        <v>81.5</v>
      </c>
      <c r="K30" s="27">
        <v>8</v>
      </c>
      <c r="L30" s="18">
        <v>17</v>
      </c>
      <c r="M30" s="5" t="str">
        <f t="shared" si="1"/>
        <v>Duke</v>
      </c>
      <c r="N30" s="3">
        <f>VLOOKUP(L30,LTable,4)-VLOOKUP(L31,LTable,4)</f>
        <v>18.080000000000013</v>
      </c>
      <c r="O30" s="8">
        <f ca="1">NORMINV(RAND(),N30,$G$25)</f>
        <v>5.9738101888758823</v>
      </c>
      <c r="P30" s="18">
        <f ca="1">IF(O30&gt;0,L30,L31)</f>
        <v>17</v>
      </c>
      <c r="Q30" s="5" t="str">
        <f ca="1">VLOOKUP(P30,LTable,3)</f>
        <v>Duke</v>
      </c>
      <c r="R30" s="55">
        <f>1-NORMDIST(0,ABS(N30),$G$25,TRUE)</f>
        <v>0.96469674970947428</v>
      </c>
      <c r="S30" s="55"/>
      <c r="T30" s="55"/>
    </row>
    <row r="31" spans="1:21" x14ac:dyDescent="0.25">
      <c r="A31" s="54">
        <v>27</v>
      </c>
      <c r="B31" s="54">
        <v>13</v>
      </c>
      <c r="C31" s="52" t="s">
        <v>72</v>
      </c>
      <c r="D31" s="53">
        <v>81.599999999999994</v>
      </c>
      <c r="K31" s="27"/>
      <c r="L31" s="18">
        <v>18</v>
      </c>
      <c r="M31" s="5" t="str">
        <f t="shared" si="1"/>
        <v>Albany</v>
      </c>
      <c r="O31" s="9"/>
      <c r="P31" s="27"/>
      <c r="U31" s="5"/>
    </row>
    <row r="32" spans="1:21" x14ac:dyDescent="0.25">
      <c r="A32" s="31">
        <v>28</v>
      </c>
      <c r="B32" s="31">
        <v>6</v>
      </c>
      <c r="C32" s="34" t="s">
        <v>73</v>
      </c>
      <c r="D32" s="41">
        <v>86.2</v>
      </c>
      <c r="K32" s="27">
        <v>1</v>
      </c>
      <c r="L32" s="21">
        <v>19</v>
      </c>
      <c r="M32" s="5" t="str">
        <f t="shared" si="1"/>
        <v>Gonzaga</v>
      </c>
      <c r="N32" s="3">
        <f>VLOOKUP(L32,LTable,4)-VLOOKUP(L33,LTable,4)</f>
        <v>21.510000000000005</v>
      </c>
      <c r="O32" s="8">
        <f ca="1">NORMINV(RAND(),N32,$G$25)</f>
        <v>19.565405701096896</v>
      </c>
      <c r="P32" s="21">
        <f ca="1">IF(O32&gt;0,L32,L33)</f>
        <v>19</v>
      </c>
      <c r="Q32" s="5" t="str">
        <f ca="1">VLOOKUP(P32,LTable,3)</f>
        <v>Gonzaga</v>
      </c>
      <c r="R32" s="55">
        <f>1-NORMDIST(0,ABS(N32),$G$25,TRUE)</f>
        <v>0.9842619001580768</v>
      </c>
      <c r="S32" s="55"/>
      <c r="T32" s="55"/>
    </row>
    <row r="33" spans="1:21" x14ac:dyDescent="0.25">
      <c r="A33" s="31">
        <v>29</v>
      </c>
      <c r="B33" s="31">
        <v>11</v>
      </c>
      <c r="C33" s="34" t="s">
        <v>37</v>
      </c>
      <c r="D33" s="41">
        <v>82.44</v>
      </c>
      <c r="F33" s="10"/>
      <c r="K33" s="27"/>
      <c r="L33" s="21">
        <v>20</v>
      </c>
      <c r="M33" s="5" t="str">
        <f t="shared" si="1"/>
        <v>Southern U</v>
      </c>
      <c r="O33" s="9"/>
      <c r="P33" s="27"/>
      <c r="U33" s="5"/>
    </row>
    <row r="34" spans="1:21" x14ac:dyDescent="0.25">
      <c r="A34" s="31">
        <v>30</v>
      </c>
      <c r="B34" s="31">
        <v>3</v>
      </c>
      <c r="C34" s="34" t="s">
        <v>48</v>
      </c>
      <c r="D34" s="41">
        <v>86.9</v>
      </c>
      <c r="I34" s="14"/>
      <c r="K34" s="27">
        <v>2</v>
      </c>
      <c r="L34" s="21">
        <v>21</v>
      </c>
      <c r="M34" s="5" t="str">
        <f t="shared" si="1"/>
        <v>Pittsburgh</v>
      </c>
      <c r="N34" s="3">
        <f>VLOOKUP(L34,LTable,4)-VLOOKUP(L35,LTable,4)</f>
        <v>5.7099999999999937</v>
      </c>
      <c r="O34" s="8">
        <f ca="1">NORMINV(RAND(),N34,$G$25)</f>
        <v>-0.1767039688010783</v>
      </c>
      <c r="P34" s="21">
        <f ca="1">IF(O34&gt;0,L34,L35)</f>
        <v>22</v>
      </c>
      <c r="Q34" s="5" t="str">
        <f ca="1">VLOOKUP(P34,LTable,3)</f>
        <v>Wichita State</v>
      </c>
      <c r="R34" s="55">
        <f>1-NORMDIST(0,ABS(N34),$G$25,TRUE)</f>
        <v>0.71600017857831499</v>
      </c>
      <c r="S34" s="55"/>
      <c r="T34" s="55"/>
    </row>
    <row r="35" spans="1:21" x14ac:dyDescent="0.25">
      <c r="A35" s="31">
        <v>31</v>
      </c>
      <c r="B35" s="31">
        <v>14</v>
      </c>
      <c r="C35" s="34" t="s">
        <v>56</v>
      </c>
      <c r="D35" s="41">
        <v>76.98</v>
      </c>
      <c r="K35" s="27"/>
      <c r="L35" s="21">
        <v>22</v>
      </c>
      <c r="M35" s="5" t="str">
        <f t="shared" si="1"/>
        <v>Wichita State</v>
      </c>
      <c r="O35" s="9"/>
      <c r="P35" s="27"/>
      <c r="U35" s="5"/>
    </row>
    <row r="36" spans="1:21" x14ac:dyDescent="0.25">
      <c r="A36" s="31">
        <v>32</v>
      </c>
      <c r="B36" s="31">
        <v>7</v>
      </c>
      <c r="C36" s="34" t="s">
        <v>29</v>
      </c>
      <c r="D36" s="41">
        <v>86.17</v>
      </c>
      <c r="F36" s="10"/>
      <c r="K36" s="27">
        <v>3</v>
      </c>
      <c r="L36" s="21">
        <v>23</v>
      </c>
      <c r="M36" s="5" t="str">
        <f t="shared" si="1"/>
        <v>Wisconsin</v>
      </c>
      <c r="N36" s="3">
        <f>VLOOKUP(L36,LTable,4)-VLOOKUP(L37,LTable,4)</f>
        <v>3.769999999999996</v>
      </c>
      <c r="O36" s="8">
        <f ca="1">NORMINV(RAND(),N36,$G$25)</f>
        <v>15.19520513076192</v>
      </c>
      <c r="P36" s="21">
        <f ca="1">IF(O36&gt;0,L36,L37)</f>
        <v>23</v>
      </c>
      <c r="Q36" s="5" t="str">
        <f ca="1">VLOOKUP(P36,LTable,3)</f>
        <v>Wisconsin</v>
      </c>
      <c r="R36" s="55">
        <f>1-NORMDIST(0,ABS(N36),$G$25,TRUE)</f>
        <v>0.64691319754332488</v>
      </c>
      <c r="S36" s="55"/>
      <c r="T36" s="55"/>
    </row>
    <row r="37" spans="1:21" x14ac:dyDescent="0.25">
      <c r="A37" s="31">
        <v>33</v>
      </c>
      <c r="B37" s="31">
        <v>10</v>
      </c>
      <c r="C37" s="34" t="s">
        <v>41</v>
      </c>
      <c r="D37" s="41">
        <v>84.65</v>
      </c>
      <c r="H37" s="15"/>
      <c r="I37" s="16"/>
      <c r="J37" s="15"/>
      <c r="K37" s="27"/>
      <c r="L37" s="21">
        <v>24</v>
      </c>
      <c r="M37" s="5" t="str">
        <f t="shared" si="1"/>
        <v>Ole Miss</v>
      </c>
      <c r="O37" s="9"/>
      <c r="P37" s="27"/>
      <c r="U37" s="5"/>
    </row>
    <row r="38" spans="1:21" x14ac:dyDescent="0.25">
      <c r="A38" s="31">
        <v>34</v>
      </c>
      <c r="B38" s="31">
        <v>2</v>
      </c>
      <c r="C38" s="34" t="s">
        <v>34</v>
      </c>
      <c r="D38" s="41">
        <v>91.42</v>
      </c>
      <c r="H38" s="15"/>
      <c r="I38" s="16"/>
      <c r="J38" s="15"/>
      <c r="K38" s="27">
        <v>4</v>
      </c>
      <c r="L38" s="21">
        <v>25</v>
      </c>
      <c r="M38" s="5" t="str">
        <f t="shared" si="1"/>
        <v>Kansas State</v>
      </c>
      <c r="N38" s="3">
        <f ca="1">VLOOKUP(L38,LTable,4)-VLOOKUP(L39,LTable,4)</f>
        <v>5.0100000000000051</v>
      </c>
      <c r="O38" s="8">
        <f ca="1">NORMINV(RAND(),N38,$G$25)</f>
        <v>-7.7980893277595147</v>
      </c>
      <c r="P38" s="21">
        <f ca="1">IF(O38&gt;0,L38,L39)</f>
        <v>27</v>
      </c>
      <c r="Q38" s="5" t="str">
        <f ca="1">VLOOKUP(P38,LTable,3)</f>
        <v>La Salle</v>
      </c>
      <c r="R38" s="55">
        <f ca="1">1-NORMDIST(0,ABS(N38),$G$25,TRUE)</f>
        <v>0.69181443854045799</v>
      </c>
      <c r="S38" s="55"/>
      <c r="T38" s="55"/>
    </row>
    <row r="39" spans="1:21" x14ac:dyDescent="0.25">
      <c r="A39" s="31">
        <v>35</v>
      </c>
      <c r="B39" s="31">
        <v>15</v>
      </c>
      <c r="C39" s="34" t="s">
        <v>51</v>
      </c>
      <c r="D39" s="41">
        <v>77.5</v>
      </c>
      <c r="H39" s="15"/>
      <c r="I39" s="16"/>
      <c r="J39" s="15"/>
      <c r="K39" s="27"/>
      <c r="L39" s="49">
        <f ca="1">P9</f>
        <v>27</v>
      </c>
      <c r="M39" s="5" t="str">
        <f t="shared" ca="1" si="1"/>
        <v>La Salle</v>
      </c>
      <c r="O39" s="9"/>
      <c r="P39" s="27"/>
      <c r="U39" s="5"/>
    </row>
    <row r="40" spans="1:21" x14ac:dyDescent="0.25">
      <c r="A40" s="30">
        <v>36</v>
      </c>
      <c r="B40" s="30">
        <v>1</v>
      </c>
      <c r="C40" s="37" t="s">
        <v>21</v>
      </c>
      <c r="D40" s="42">
        <v>91.85</v>
      </c>
      <c r="H40" s="15"/>
      <c r="I40" s="16"/>
      <c r="J40" s="15"/>
      <c r="K40" s="27">
        <v>5</v>
      </c>
      <c r="L40" s="21">
        <v>28</v>
      </c>
      <c r="M40" s="5" t="str">
        <f t="shared" si="1"/>
        <v>Arizona</v>
      </c>
      <c r="N40" s="3">
        <f>VLOOKUP(L40,LTable,4)-VLOOKUP(L41,LTable,4)</f>
        <v>3.7600000000000051</v>
      </c>
      <c r="O40" s="8">
        <f ca="1">NORMINV(RAND(),N40,$G$25)</f>
        <v>14.39393283310444</v>
      </c>
      <c r="P40" s="21">
        <f ca="1">IF(O40&gt;0,L40,L41)</f>
        <v>28</v>
      </c>
      <c r="Q40" s="5" t="str">
        <f ca="1">VLOOKUP(P40,LTable,3)</f>
        <v>Arizona</v>
      </c>
      <c r="R40" s="55">
        <f>1-NORMDIST(0,ABS(N40),$G$25,TRUE)</f>
        <v>0.64654155199051977</v>
      </c>
      <c r="S40" s="55"/>
      <c r="T40" s="55"/>
    </row>
    <row r="41" spans="1:21" x14ac:dyDescent="0.25">
      <c r="A41" s="30">
        <v>37</v>
      </c>
      <c r="B41" s="30">
        <v>16</v>
      </c>
      <c r="C41" s="37" t="s">
        <v>60</v>
      </c>
      <c r="D41" s="42">
        <v>71.48</v>
      </c>
      <c r="H41" s="15"/>
      <c r="I41" s="16"/>
      <c r="J41" s="15"/>
      <c r="K41" s="27"/>
      <c r="L41" s="21">
        <v>29</v>
      </c>
      <c r="M41" s="5" t="str">
        <f t="shared" si="1"/>
        <v>Belmont</v>
      </c>
      <c r="O41" s="9"/>
      <c r="P41" s="27"/>
      <c r="U41" s="5"/>
    </row>
    <row r="42" spans="1:21" x14ac:dyDescent="0.25">
      <c r="A42" s="30">
        <v>38</v>
      </c>
      <c r="B42" s="30">
        <v>8</v>
      </c>
      <c r="C42" s="37" t="s">
        <v>74</v>
      </c>
      <c r="D42" s="42">
        <v>86.7</v>
      </c>
      <c r="H42" s="15"/>
      <c r="I42" s="16"/>
      <c r="J42" s="15"/>
      <c r="K42" s="27">
        <v>6</v>
      </c>
      <c r="L42" s="21">
        <v>30</v>
      </c>
      <c r="M42" s="5" t="str">
        <f t="shared" si="1"/>
        <v>New Mexico</v>
      </c>
      <c r="N42" s="3">
        <f>VLOOKUP(L42,LTable,4)-VLOOKUP(L43,LTable,4)</f>
        <v>9.9200000000000017</v>
      </c>
      <c r="O42" s="8">
        <f ca="1">NORMINV(RAND(),N42,$G$25)</f>
        <v>6.0441715219816423</v>
      </c>
      <c r="P42" s="21">
        <f ca="1">IF(O42&gt;0,L42,L43)</f>
        <v>30</v>
      </c>
      <c r="Q42" s="5" t="str">
        <f ca="1">VLOOKUP(P42,LTable,3)</f>
        <v>New Mexico</v>
      </c>
      <c r="R42" s="55">
        <f>1-NORMDIST(0,ABS(N42),$G$25,TRUE)</f>
        <v>0.8394012372919295</v>
      </c>
      <c r="S42" s="55"/>
      <c r="T42" s="55"/>
    </row>
    <row r="43" spans="1:21" x14ac:dyDescent="0.25">
      <c r="A43" s="30">
        <v>39</v>
      </c>
      <c r="B43" s="30">
        <v>9</v>
      </c>
      <c r="C43" s="37" t="s">
        <v>75</v>
      </c>
      <c r="D43" s="42">
        <v>83.61</v>
      </c>
      <c r="H43" s="15"/>
      <c r="I43" s="16"/>
      <c r="J43" s="15"/>
      <c r="K43" s="27"/>
      <c r="L43" s="21">
        <v>31</v>
      </c>
      <c r="M43" s="5" t="str">
        <f t="shared" si="1"/>
        <v>Harvard</v>
      </c>
      <c r="O43" s="9"/>
      <c r="P43" s="27"/>
      <c r="U43" s="5"/>
    </row>
    <row r="44" spans="1:21" x14ac:dyDescent="0.25">
      <c r="A44" s="30">
        <v>40</v>
      </c>
      <c r="B44" s="30">
        <v>5</v>
      </c>
      <c r="C44" s="37" t="s">
        <v>43</v>
      </c>
      <c r="D44" s="42">
        <v>85.67</v>
      </c>
      <c r="H44" s="15"/>
      <c r="I44" s="16"/>
      <c r="J44" s="15"/>
      <c r="K44" s="27">
        <v>7</v>
      </c>
      <c r="L44" s="21">
        <v>32</v>
      </c>
      <c r="M44" s="5" t="str">
        <f t="shared" si="1"/>
        <v>Notre Dame</v>
      </c>
      <c r="N44" s="3">
        <f>VLOOKUP(L44,LTable,4)-VLOOKUP(L45,LTable,4)</f>
        <v>1.519999999999996</v>
      </c>
      <c r="O44" s="8">
        <f ca="1">NORMINV(RAND(),N44,$G$25)</f>
        <v>15.158596845441867</v>
      </c>
      <c r="P44" s="21">
        <f ca="1">IF(O44&gt;0,L44,L45)</f>
        <v>32</v>
      </c>
      <c r="Q44" s="5" t="str">
        <f ca="1">VLOOKUP(P44,LTable,3)</f>
        <v>Notre Dame</v>
      </c>
      <c r="R44" s="55">
        <f>1-NORMDIST(0,ABS(N44),$G$25,TRUE)</f>
        <v>0.56040653217423864</v>
      </c>
      <c r="S44" s="55"/>
      <c r="T44" s="55"/>
    </row>
    <row r="45" spans="1:21" x14ac:dyDescent="0.25">
      <c r="A45" s="30">
        <v>41</v>
      </c>
      <c r="B45" s="30">
        <v>12</v>
      </c>
      <c r="C45" s="37" t="s">
        <v>76</v>
      </c>
      <c r="D45" s="42">
        <v>81.150000000000006</v>
      </c>
      <c r="H45" s="15"/>
      <c r="I45" s="16"/>
      <c r="J45" s="15"/>
      <c r="K45" s="27"/>
      <c r="L45" s="21">
        <v>33</v>
      </c>
      <c r="M45" s="5" t="str">
        <f t="shared" si="1"/>
        <v>Iowa State</v>
      </c>
      <c r="O45" s="9"/>
      <c r="P45" s="27"/>
      <c r="U45" s="5"/>
    </row>
    <row r="46" spans="1:21" x14ac:dyDescent="0.25">
      <c r="A46" s="30">
        <v>42</v>
      </c>
      <c r="B46" s="30">
        <v>4</v>
      </c>
      <c r="C46" s="37" t="s">
        <v>31</v>
      </c>
      <c r="D46" s="42">
        <v>89.04</v>
      </c>
      <c r="H46" s="15"/>
      <c r="I46" s="16"/>
      <c r="J46" s="15"/>
      <c r="K46" s="27">
        <v>8</v>
      </c>
      <c r="L46" s="21">
        <v>34</v>
      </c>
      <c r="M46" s="5" t="str">
        <f t="shared" si="1"/>
        <v>Ohio State</v>
      </c>
      <c r="N46" s="3">
        <f>VLOOKUP(L46,LTable,4)-VLOOKUP(L47,LTable,4)</f>
        <v>13.920000000000002</v>
      </c>
      <c r="O46" s="8">
        <f ca="1">NORMINV(RAND(),N46,$G$25)</f>
        <v>0.7316580118921685</v>
      </c>
      <c r="P46" s="21">
        <f ca="1">IF(O46&gt;0,L46,L47)</f>
        <v>34</v>
      </c>
      <c r="Q46" s="5" t="str">
        <f ca="1">VLOOKUP(P46,LTable,3)</f>
        <v>Ohio State</v>
      </c>
      <c r="R46" s="55">
        <f>1-NORMDIST(0,ABS(N46),$G$25,TRUE)</f>
        <v>0.91803880102241564</v>
      </c>
      <c r="S46" s="55"/>
      <c r="T46" s="55"/>
    </row>
    <row r="47" spans="1:21" x14ac:dyDescent="0.25">
      <c r="A47" s="30">
        <v>43</v>
      </c>
      <c r="B47" s="30">
        <v>13</v>
      </c>
      <c r="C47" s="37" t="s">
        <v>47</v>
      </c>
      <c r="D47" s="42">
        <v>77.739999999999995</v>
      </c>
      <c r="H47" s="15"/>
      <c r="I47" s="16"/>
      <c r="J47" s="15"/>
      <c r="K47" s="27"/>
      <c r="L47" s="21">
        <v>35</v>
      </c>
      <c r="M47" s="5" t="str">
        <f t="shared" si="1"/>
        <v>Iona</v>
      </c>
      <c r="O47" s="9"/>
      <c r="P47" s="27"/>
      <c r="U47" s="5"/>
    </row>
    <row r="48" spans="1:21" x14ac:dyDescent="0.25">
      <c r="A48" s="30">
        <v>44</v>
      </c>
      <c r="B48" s="30">
        <v>6</v>
      </c>
      <c r="C48" s="37" t="s">
        <v>77</v>
      </c>
      <c r="D48" s="42">
        <v>83.47</v>
      </c>
      <c r="H48" s="15"/>
      <c r="I48" s="16"/>
      <c r="J48" s="15"/>
      <c r="K48" s="27">
        <v>1</v>
      </c>
      <c r="L48" s="20">
        <v>36</v>
      </c>
      <c r="M48" s="5" t="str">
        <f t="shared" ref="M48:M79" si="2">VLOOKUP(L48,LTable,3)</f>
        <v>Kansas</v>
      </c>
      <c r="N48" s="3">
        <f>VLOOKUP(L48,LTable,4)-VLOOKUP(L49,LTable,4)</f>
        <v>20.36999999999999</v>
      </c>
      <c r="O48" s="8">
        <f ca="1">NORMINV(RAND(),N48,$G$25)</f>
        <v>11.6896035001879</v>
      </c>
      <c r="P48" s="20">
        <f ca="1">IF(O48&gt;0,L48,L49)</f>
        <v>36</v>
      </c>
      <c r="Q48" s="5" t="str">
        <f ca="1">VLOOKUP(P48,LTable,3)</f>
        <v>Kansas</v>
      </c>
      <c r="R48" s="55">
        <f>1-NORMDIST(0,ABS(N48),$G$25,TRUE)</f>
        <v>0.97917497899700567</v>
      </c>
      <c r="S48" s="55"/>
      <c r="T48" s="55"/>
    </row>
    <row r="49" spans="1:21" x14ac:dyDescent="0.25">
      <c r="A49" s="30">
        <v>45</v>
      </c>
      <c r="B49" s="30">
        <v>11</v>
      </c>
      <c r="C49" s="37" t="s">
        <v>78</v>
      </c>
      <c r="D49" s="42">
        <v>84.98</v>
      </c>
      <c r="H49" s="15"/>
      <c r="I49" s="16"/>
      <c r="J49" s="15"/>
      <c r="K49" s="27"/>
      <c r="L49" s="20">
        <v>37</v>
      </c>
      <c r="M49" s="5" t="str">
        <f t="shared" si="2"/>
        <v>Western Kentucky</v>
      </c>
      <c r="O49" s="9"/>
      <c r="P49" s="27"/>
      <c r="U49" s="5"/>
    </row>
    <row r="50" spans="1:21" x14ac:dyDescent="0.25">
      <c r="A50" s="30">
        <v>46</v>
      </c>
      <c r="B50" s="30">
        <v>3</v>
      </c>
      <c r="C50" s="37" t="s">
        <v>30</v>
      </c>
      <c r="D50" s="42">
        <v>92.29</v>
      </c>
      <c r="H50" s="15"/>
      <c r="I50" s="16"/>
      <c r="J50" s="15"/>
      <c r="K50" s="27">
        <v>2</v>
      </c>
      <c r="L50" s="20">
        <v>38</v>
      </c>
      <c r="M50" s="5" t="str">
        <f t="shared" si="2"/>
        <v>North Carolina</v>
      </c>
      <c r="N50" s="3">
        <f>VLOOKUP(L50,LTable,4)-VLOOKUP(L51,LTable,4)</f>
        <v>3.0900000000000034</v>
      </c>
      <c r="O50" s="8">
        <f ca="1">NORMINV(RAND(),N50,$G$25)</f>
        <v>20.155556096368866</v>
      </c>
      <c r="P50" s="20">
        <f ca="1">IF(O50&gt;0,L50,L51)</f>
        <v>38</v>
      </c>
      <c r="Q50" s="5" t="str">
        <f ca="1">VLOOKUP(P50,LTable,3)</f>
        <v>North Carolina</v>
      </c>
      <c r="R50" s="55">
        <f>1-NORMDIST(0,ABS(N50),$G$25,TRUE)</f>
        <v>0.62133923658947854</v>
      </c>
      <c r="S50" s="55"/>
      <c r="T50" s="55"/>
    </row>
    <row r="51" spans="1:21" x14ac:dyDescent="0.25">
      <c r="A51" s="30">
        <v>47</v>
      </c>
      <c r="B51" s="30">
        <v>14</v>
      </c>
      <c r="C51" s="37" t="s">
        <v>79</v>
      </c>
      <c r="D51" s="42">
        <v>74.23</v>
      </c>
      <c r="H51" s="15"/>
      <c r="I51" s="16"/>
      <c r="J51" s="15"/>
      <c r="K51" s="27"/>
      <c r="L51" s="20">
        <v>39</v>
      </c>
      <c r="M51" s="5" t="str">
        <f t="shared" si="2"/>
        <v>Villanova</v>
      </c>
      <c r="O51" s="9"/>
      <c r="P51" s="27"/>
      <c r="U51" s="5"/>
    </row>
    <row r="52" spans="1:21" x14ac:dyDescent="0.25">
      <c r="A52" s="30">
        <v>48</v>
      </c>
      <c r="B52" s="30">
        <v>7</v>
      </c>
      <c r="C52" s="37" t="s">
        <v>35</v>
      </c>
      <c r="D52" s="42">
        <v>84.74</v>
      </c>
      <c r="H52" s="15"/>
      <c r="I52" s="16"/>
      <c r="J52" s="15"/>
      <c r="K52" s="27">
        <v>3</v>
      </c>
      <c r="L52" s="20">
        <v>40</v>
      </c>
      <c r="M52" s="5" t="str">
        <f t="shared" si="2"/>
        <v>VCU</v>
      </c>
      <c r="N52" s="3">
        <f>VLOOKUP(L52,LTable,4)-VLOOKUP(L53,LTable,4)</f>
        <v>4.519999999999996</v>
      </c>
      <c r="O52" s="8">
        <f ca="1">NORMINV(RAND(),N52,$G$25)</f>
        <v>4.3558954758878992</v>
      </c>
      <c r="P52" s="20">
        <f ca="1">IF(O52&gt;0,L52,L53)</f>
        <v>40</v>
      </c>
      <c r="Q52" s="5" t="str">
        <f ca="1">VLOOKUP(P52,LTable,3)</f>
        <v>VCU</v>
      </c>
      <c r="R52" s="55">
        <f>1-NORMDIST(0,ABS(N52),$G$25,TRUE)</f>
        <v>0.67436550877967938</v>
      </c>
      <c r="S52" s="55"/>
      <c r="T52" s="55"/>
    </row>
    <row r="53" spans="1:21" x14ac:dyDescent="0.25">
      <c r="A53" s="30">
        <v>49</v>
      </c>
      <c r="B53" s="30">
        <v>10</v>
      </c>
      <c r="C53" s="37" t="s">
        <v>80</v>
      </c>
      <c r="D53" s="42">
        <v>83.33</v>
      </c>
      <c r="K53" s="27"/>
      <c r="L53" s="20">
        <v>41</v>
      </c>
      <c r="M53" s="5" t="str">
        <f t="shared" si="2"/>
        <v>Akron</v>
      </c>
      <c r="O53" s="9"/>
      <c r="P53" s="27"/>
      <c r="U53" s="5"/>
    </row>
    <row r="54" spans="1:21" x14ac:dyDescent="0.25">
      <c r="A54" s="30">
        <v>50</v>
      </c>
      <c r="B54" s="30">
        <v>2</v>
      </c>
      <c r="C54" s="37" t="s">
        <v>28</v>
      </c>
      <c r="D54" s="42">
        <v>89.66</v>
      </c>
      <c r="K54" s="27">
        <v>4</v>
      </c>
      <c r="L54" s="20">
        <v>42</v>
      </c>
      <c r="M54" s="5" t="str">
        <f t="shared" si="2"/>
        <v>Michigan</v>
      </c>
      <c r="N54" s="3">
        <f>VLOOKUP(L54,LTable,4)-VLOOKUP(L55,LTable,4)</f>
        <v>11.300000000000011</v>
      </c>
      <c r="O54" s="8">
        <f ca="1">NORMINV(RAND(),N54,$G$25)</f>
        <v>-9.7165565500034496</v>
      </c>
      <c r="P54" s="20">
        <f ca="1">IF(O54&gt;0,L54,L55)</f>
        <v>43</v>
      </c>
      <c r="Q54" s="5" t="str">
        <f ca="1">VLOOKUP(P54,LTable,3)</f>
        <v>South Dakota State</v>
      </c>
      <c r="R54" s="55">
        <f>1-NORMDIST(0,ABS(N54),$G$25,TRUE)</f>
        <v>0.87076188775998242</v>
      </c>
      <c r="S54" s="55"/>
      <c r="T54" s="55"/>
    </row>
    <row r="55" spans="1:21" x14ac:dyDescent="0.25">
      <c r="A55" s="30">
        <v>51</v>
      </c>
      <c r="B55" s="30">
        <v>15</v>
      </c>
      <c r="C55" s="37" t="s">
        <v>81</v>
      </c>
      <c r="D55" s="42">
        <v>75.53</v>
      </c>
      <c r="K55" s="27"/>
      <c r="L55" s="20">
        <v>43</v>
      </c>
      <c r="M55" s="5" t="str">
        <f t="shared" si="2"/>
        <v>South Dakota State</v>
      </c>
      <c r="O55" s="9"/>
      <c r="P55" s="27"/>
      <c r="U55" s="5"/>
    </row>
    <row r="56" spans="1:21" x14ac:dyDescent="0.25">
      <c r="A56" s="32">
        <v>52</v>
      </c>
      <c r="B56" s="32">
        <v>1</v>
      </c>
      <c r="C56" s="35" t="s">
        <v>44</v>
      </c>
      <c r="D56" s="43">
        <v>92.48</v>
      </c>
      <c r="K56" s="27">
        <v>5</v>
      </c>
      <c r="L56" s="20">
        <v>44</v>
      </c>
      <c r="M56" s="5" t="str">
        <f t="shared" si="2"/>
        <v>UCLA</v>
      </c>
      <c r="N56" s="3">
        <f>VLOOKUP(L56,LTable,4)-VLOOKUP(L57,LTable,4)</f>
        <v>-1.5100000000000051</v>
      </c>
      <c r="O56" s="8">
        <f ca="1">NORMINV(RAND(),N56,$G$25)</f>
        <v>8.8786692860186989</v>
      </c>
      <c r="P56" s="20">
        <f ca="1">IF(O56&gt;0,L56,L57)</f>
        <v>44</v>
      </c>
      <c r="Q56" s="5" t="str">
        <f ca="1">VLOOKUP(P56,LTable,3)</f>
        <v>UCLA</v>
      </c>
      <c r="R56" s="55">
        <f>1-NORMDIST(0,ABS(N56),$G$25,TRUE)</f>
        <v>0.56001214205094096</v>
      </c>
      <c r="S56" s="55"/>
      <c r="T56" s="55"/>
    </row>
    <row r="57" spans="1:21" x14ac:dyDescent="0.25">
      <c r="A57" s="28">
        <v>53</v>
      </c>
      <c r="B57" s="28">
        <v>16</v>
      </c>
      <c r="C57" s="36" t="s">
        <v>82</v>
      </c>
      <c r="D57" s="44">
        <v>72.790000000000006</v>
      </c>
      <c r="K57" s="27"/>
      <c r="L57" s="20">
        <v>45</v>
      </c>
      <c r="M57" s="5" t="str">
        <f t="shared" si="2"/>
        <v>Minnesota</v>
      </c>
      <c r="O57" s="9"/>
      <c r="P57" s="27"/>
      <c r="U57" s="5"/>
    </row>
    <row r="58" spans="1:21" x14ac:dyDescent="0.25">
      <c r="A58" s="28">
        <v>54</v>
      </c>
      <c r="B58" s="28">
        <v>16</v>
      </c>
      <c r="C58" s="36" t="s">
        <v>83</v>
      </c>
      <c r="D58" s="44">
        <v>72.459999999999994</v>
      </c>
      <c r="K58" s="27">
        <v>6</v>
      </c>
      <c r="L58" s="20">
        <v>46</v>
      </c>
      <c r="M58" s="5" t="str">
        <f t="shared" si="2"/>
        <v>Florida</v>
      </c>
      <c r="N58" s="3">
        <f>VLOOKUP(L58,LTable,4)-VLOOKUP(L59,LTable,4)</f>
        <v>18.060000000000002</v>
      </c>
      <c r="O58" s="8">
        <f ca="1">NORMINV(RAND(),N58,$G$25)</f>
        <v>13.828017938972593</v>
      </c>
      <c r="P58" s="20">
        <f ca="1">IF(O58&gt;0,L58,L59)</f>
        <v>46</v>
      </c>
      <c r="Q58" s="5" t="str">
        <f ca="1">VLOOKUP(P58,LTable,3)</f>
        <v>Florida</v>
      </c>
      <c r="R58" s="55">
        <f>1-NORMDIST(0,ABS(N58),$G$25,TRUE)</f>
        <v>0.96454083021641934</v>
      </c>
      <c r="S58" s="55"/>
      <c r="T58" s="55"/>
    </row>
    <row r="59" spans="1:21" x14ac:dyDescent="0.25">
      <c r="A59" s="22">
        <v>55</v>
      </c>
      <c r="B59" s="32">
        <v>8</v>
      </c>
      <c r="C59" s="35" t="s">
        <v>54</v>
      </c>
      <c r="D59" s="43">
        <v>86.14</v>
      </c>
      <c r="K59" s="27"/>
      <c r="L59" s="20">
        <v>47</v>
      </c>
      <c r="M59" s="5" t="str">
        <f t="shared" si="2"/>
        <v>Northwestern State</v>
      </c>
      <c r="O59" s="9"/>
      <c r="P59" s="27"/>
      <c r="U59" s="5"/>
    </row>
    <row r="60" spans="1:21" x14ac:dyDescent="0.25">
      <c r="A60" s="22">
        <v>56</v>
      </c>
      <c r="B60" s="32">
        <v>9</v>
      </c>
      <c r="C60" s="35" t="s">
        <v>24</v>
      </c>
      <c r="D60" s="43">
        <v>81.819999999999993</v>
      </c>
      <c r="K60" s="27">
        <v>7</v>
      </c>
      <c r="L60" s="20">
        <v>48</v>
      </c>
      <c r="M60" s="5" t="str">
        <f t="shared" si="2"/>
        <v>San Diego State</v>
      </c>
      <c r="N60" s="3">
        <f>VLOOKUP(L60,LTable,4)-VLOOKUP(L61,LTable,4)</f>
        <v>1.4099999999999966</v>
      </c>
      <c r="O60" s="8">
        <f ca="1">NORMINV(RAND(),N60,$G$25)</f>
        <v>7.5976116362213286</v>
      </c>
      <c r="P60" s="20">
        <f ca="1">IF(O60&gt;0,L60,L61)</f>
        <v>48</v>
      </c>
      <c r="Q60" s="5" t="str">
        <f ca="1">VLOOKUP(P60,LTable,3)</f>
        <v>San Diego State</v>
      </c>
      <c r="R60" s="55">
        <f>1-NORMDIST(0,ABS(N60),$G$25,TRUE)</f>
        <v>0.55606502882857445</v>
      </c>
      <c r="S60" s="55"/>
      <c r="T60" s="55"/>
    </row>
    <row r="61" spans="1:21" x14ac:dyDescent="0.25">
      <c r="A61" s="22">
        <v>57</v>
      </c>
      <c r="B61" s="32">
        <v>5</v>
      </c>
      <c r="C61" s="35" t="s">
        <v>27</v>
      </c>
      <c r="D61" s="43">
        <v>84.12</v>
      </c>
      <c r="K61" s="27"/>
      <c r="L61" s="20">
        <v>49</v>
      </c>
      <c r="M61" s="5" t="str">
        <f t="shared" si="2"/>
        <v>Oklahoma</v>
      </c>
      <c r="O61" s="9"/>
      <c r="P61" s="27"/>
      <c r="U61" s="5"/>
    </row>
    <row r="62" spans="1:21" x14ac:dyDescent="0.25">
      <c r="A62" s="22">
        <v>58</v>
      </c>
      <c r="B62" s="32">
        <v>12</v>
      </c>
      <c r="C62" s="35" t="s">
        <v>53</v>
      </c>
      <c r="D62" s="43">
        <v>81.69</v>
      </c>
      <c r="K62" s="27">
        <v>8</v>
      </c>
      <c r="L62" s="20">
        <v>50</v>
      </c>
      <c r="M62" s="5" t="str">
        <f t="shared" si="2"/>
        <v>Georgetown</v>
      </c>
      <c r="N62" s="3">
        <f>VLOOKUP(L62,LTable,4)-VLOOKUP(L63,LTable,4)</f>
        <v>14.129999999999995</v>
      </c>
      <c r="O62" s="8">
        <f ca="1">NORMINV(RAND(),N62,$G$25)</f>
        <v>34.949511330546244</v>
      </c>
      <c r="P62" s="20">
        <f ca="1">IF(O62&gt;0,L62,L63)</f>
        <v>50</v>
      </c>
      <c r="Q62" s="5" t="str">
        <f ca="1">VLOOKUP(P62,LTable,3)</f>
        <v>Georgetown</v>
      </c>
      <c r="R62" s="55">
        <f>1-NORMDIST(0,ABS(N62),$G$25,TRUE)</f>
        <v>0.92117213794966302</v>
      </c>
      <c r="S62" s="55"/>
      <c r="T62" s="55"/>
    </row>
    <row r="63" spans="1:21" x14ac:dyDescent="0.25">
      <c r="A63" s="22">
        <v>59</v>
      </c>
      <c r="B63" s="32">
        <v>4</v>
      </c>
      <c r="C63" s="35" t="s">
        <v>25</v>
      </c>
      <c r="D63" s="43">
        <v>88.77</v>
      </c>
      <c r="K63" s="27"/>
      <c r="L63" s="20">
        <v>51</v>
      </c>
      <c r="M63" s="5" t="str">
        <f t="shared" si="2"/>
        <v>FGCU</v>
      </c>
      <c r="O63" s="9"/>
      <c r="P63" s="27"/>
      <c r="U63" s="5"/>
    </row>
    <row r="64" spans="1:21" x14ac:dyDescent="0.25">
      <c r="A64" s="22">
        <v>60</v>
      </c>
      <c r="B64" s="32">
        <v>13</v>
      </c>
      <c r="C64" s="35" t="s">
        <v>57</v>
      </c>
      <c r="D64" s="43">
        <v>74.930000000000007</v>
      </c>
      <c r="K64" s="27">
        <v>1</v>
      </c>
      <c r="L64" s="22">
        <v>52</v>
      </c>
      <c r="M64" s="5" t="str">
        <f t="shared" si="2"/>
        <v>Indiana</v>
      </c>
      <c r="N64" s="3">
        <f ca="1">VLOOKUP(L64,LTable,4)-VLOOKUP(L65,LTable,4)</f>
        <v>20.02000000000001</v>
      </c>
      <c r="O64" s="8">
        <f ca="1">NORMINV(RAND(),N64,$G$25)</f>
        <v>20.282404005497334</v>
      </c>
      <c r="P64" s="22">
        <f ca="1">IF(O64&gt;0,L64,L65)</f>
        <v>52</v>
      </c>
      <c r="Q64" s="5" t="str">
        <f ca="1">VLOOKUP(P64,LTable,3)</f>
        <v>Indiana</v>
      </c>
      <c r="R64" s="55">
        <f ca="1">1-NORMDIST(0,ABS(N64),$G$25,TRUE)</f>
        <v>0.97735763423687294</v>
      </c>
      <c r="S64" s="55"/>
      <c r="T64" s="55"/>
    </row>
    <row r="65" spans="1:21" x14ac:dyDescent="0.25">
      <c r="A65" s="22">
        <v>61</v>
      </c>
      <c r="B65" s="32">
        <v>6</v>
      </c>
      <c r="C65" s="35" t="s">
        <v>84</v>
      </c>
      <c r="D65" s="43">
        <v>83.92</v>
      </c>
      <c r="K65" s="27"/>
      <c r="L65" s="28">
        <f ca="1">P11</f>
        <v>54</v>
      </c>
      <c r="M65" s="5" t="str">
        <f t="shared" ca="1" si="2"/>
        <v>James Madison</v>
      </c>
      <c r="O65" s="9"/>
      <c r="P65" s="27"/>
      <c r="U65" s="5"/>
    </row>
    <row r="66" spans="1:21" x14ac:dyDescent="0.25">
      <c r="A66" s="22">
        <v>62</v>
      </c>
      <c r="B66" s="32">
        <v>11</v>
      </c>
      <c r="C66" s="35" t="s">
        <v>85</v>
      </c>
      <c r="D66" s="43">
        <v>79.739999999999995</v>
      </c>
      <c r="K66" s="27">
        <v>2</v>
      </c>
      <c r="L66" s="22">
        <v>55</v>
      </c>
      <c r="M66" s="5" t="str">
        <f t="shared" si="2"/>
        <v>NC State</v>
      </c>
      <c r="N66" s="3">
        <f>VLOOKUP(L66,LTable,4)-VLOOKUP(L67,LTable,4)</f>
        <v>4.3200000000000074</v>
      </c>
      <c r="O66" s="8">
        <f ca="1">NORMINV(RAND(),N66,$G$25)</f>
        <v>-0.22746963208367621</v>
      </c>
      <c r="P66" s="22">
        <f ca="1">IF(O66&gt;0,L66,L67)</f>
        <v>56</v>
      </c>
      <c r="Q66" s="5" t="str">
        <f ca="1">VLOOKUP(P66,LTable,3)</f>
        <v>Temple</v>
      </c>
      <c r="R66" s="55">
        <f>1-NORMDIST(0,ABS(N66),$G$25,TRUE)</f>
        <v>0.66712929341660354</v>
      </c>
      <c r="S66" s="55"/>
      <c r="T66" s="55"/>
    </row>
    <row r="67" spans="1:21" x14ac:dyDescent="0.25">
      <c r="A67" s="22">
        <v>63</v>
      </c>
      <c r="B67" s="32">
        <v>3</v>
      </c>
      <c r="C67" s="35" t="s">
        <v>18</v>
      </c>
      <c r="D67" s="43">
        <v>86.56</v>
      </c>
      <c r="K67" s="27"/>
      <c r="L67" s="22">
        <v>56</v>
      </c>
      <c r="M67" s="5" t="str">
        <f t="shared" si="2"/>
        <v>Temple</v>
      </c>
      <c r="O67" s="9"/>
      <c r="P67" s="27"/>
      <c r="U67" s="5"/>
    </row>
    <row r="68" spans="1:21" x14ac:dyDescent="0.25">
      <c r="A68" s="22">
        <v>64</v>
      </c>
      <c r="B68" s="32">
        <v>14</v>
      </c>
      <c r="C68" s="35" t="s">
        <v>49</v>
      </c>
      <c r="D68" s="43">
        <v>80.7</v>
      </c>
      <c r="K68" s="27">
        <v>3</v>
      </c>
      <c r="L68" s="22">
        <v>57</v>
      </c>
      <c r="M68" s="5" t="str">
        <f t="shared" si="2"/>
        <v>UNLV</v>
      </c>
      <c r="N68" s="3">
        <f>VLOOKUP(L68,LTable,4)-VLOOKUP(L69,LTable,4)</f>
        <v>2.4300000000000068</v>
      </c>
      <c r="O68" s="8">
        <f ca="1">NORMINV(RAND(),N68,$G$25)</f>
        <v>0.95164905571013247</v>
      </c>
      <c r="P68" s="22">
        <f ca="1">IF(O68&gt;0,L68,L69)</f>
        <v>57</v>
      </c>
      <c r="Q68" s="5" t="str">
        <f ca="1">VLOOKUP(P68,LTable,3)</f>
        <v>UNLV</v>
      </c>
      <c r="R68" s="55">
        <f>1-NORMDIST(0,ABS(N68),$G$25,TRUE)</f>
        <v>0.59599730127434825</v>
      </c>
      <c r="S68" s="55"/>
      <c r="T68" s="55"/>
    </row>
    <row r="69" spans="1:21" x14ac:dyDescent="0.25">
      <c r="A69" s="22">
        <v>65</v>
      </c>
      <c r="B69" s="32">
        <v>7</v>
      </c>
      <c r="C69" s="35" t="s">
        <v>86</v>
      </c>
      <c r="D69" s="43">
        <v>83.18</v>
      </c>
      <c r="K69" s="27"/>
      <c r="L69" s="22">
        <v>58</v>
      </c>
      <c r="M69" s="5" t="str">
        <f t="shared" si="2"/>
        <v>California</v>
      </c>
      <c r="O69" s="9"/>
      <c r="P69" s="27"/>
    </row>
    <row r="70" spans="1:21" x14ac:dyDescent="0.25">
      <c r="A70" s="22">
        <v>66</v>
      </c>
      <c r="B70" s="32">
        <v>10</v>
      </c>
      <c r="C70" s="35" t="s">
        <v>46</v>
      </c>
      <c r="D70" s="43">
        <v>82.38</v>
      </c>
      <c r="K70" s="27">
        <v>4</v>
      </c>
      <c r="L70" s="22">
        <v>59</v>
      </c>
      <c r="M70" s="5" t="str">
        <f t="shared" si="2"/>
        <v>Syracuse</v>
      </c>
      <c r="N70" s="3">
        <f>VLOOKUP(L70,LTable,4)-VLOOKUP(L71,LTable,4)</f>
        <v>13.839999999999989</v>
      </c>
      <c r="O70" s="8">
        <f ca="1">NORMINV(RAND(),N70,$G$25)</f>
        <v>3.4611942470691783</v>
      </c>
      <c r="P70" s="22">
        <f ca="1">IF(O70&gt;0,L70,L71)</f>
        <v>59</v>
      </c>
      <c r="Q70" s="5" t="str">
        <f ca="1">VLOOKUP(P70,LTable,3)</f>
        <v>Syracuse</v>
      </c>
      <c r="R70" s="55">
        <f>1-NORMDIST(0,ABS(N70),$G$25,TRUE)</f>
        <v>0.91682077263055561</v>
      </c>
      <c r="S70" s="55"/>
      <c r="T70" s="55"/>
    </row>
    <row r="71" spans="1:21" x14ac:dyDescent="0.25">
      <c r="A71" s="22">
        <v>67</v>
      </c>
      <c r="B71" s="32">
        <v>2</v>
      </c>
      <c r="C71" s="35" t="s">
        <v>87</v>
      </c>
      <c r="D71" s="43">
        <v>88.32</v>
      </c>
      <c r="K71" s="27"/>
      <c r="L71" s="22">
        <v>60</v>
      </c>
      <c r="M71" s="5" t="str">
        <f t="shared" si="2"/>
        <v>Montana</v>
      </c>
      <c r="O71" s="9"/>
      <c r="P71" s="27"/>
      <c r="U71" s="5"/>
    </row>
    <row r="72" spans="1:21" x14ac:dyDescent="0.25">
      <c r="A72" s="22">
        <v>68</v>
      </c>
      <c r="B72" s="32">
        <v>15</v>
      </c>
      <c r="C72" s="35" t="s">
        <v>88</v>
      </c>
      <c r="D72" s="43">
        <v>75.150000000000006</v>
      </c>
      <c r="K72" s="27">
        <v>5</v>
      </c>
      <c r="L72" s="22">
        <v>61</v>
      </c>
      <c r="M72" s="5" t="str">
        <f t="shared" si="2"/>
        <v>Butler</v>
      </c>
      <c r="N72" s="3">
        <f>VLOOKUP(L72,LTable,4)-VLOOKUP(L73,LTable,4)</f>
        <v>4.1800000000000068</v>
      </c>
      <c r="O72" s="8">
        <f ca="1">NORMINV(RAND(),N72,$G$25)</f>
        <v>5.2883958444295249</v>
      </c>
      <c r="P72" s="22">
        <f ca="1">IF(O72&gt;0,L72,L73)</f>
        <v>61</v>
      </c>
      <c r="Q72" s="5" t="str">
        <f ca="1">VLOOKUP(P72,LTable,3)</f>
        <v>Butler</v>
      </c>
      <c r="R72" s="55">
        <f>1-NORMDIST(0,ABS(N72),$G$25,TRUE)</f>
        <v>0.66202644138725719</v>
      </c>
      <c r="S72" s="55"/>
      <c r="T72" s="55"/>
      <c r="U72" s="5"/>
    </row>
    <row r="73" spans="1:21" x14ac:dyDescent="0.25">
      <c r="K73" s="27"/>
      <c r="L73" s="22">
        <v>62</v>
      </c>
      <c r="M73" s="5" t="str">
        <f t="shared" si="2"/>
        <v>Bucknell</v>
      </c>
      <c r="O73" s="9"/>
      <c r="P73" s="27"/>
      <c r="U73" s="5"/>
    </row>
    <row r="74" spans="1:21" x14ac:dyDescent="0.25">
      <c r="K74" s="27">
        <v>6</v>
      </c>
      <c r="L74" s="22">
        <v>63</v>
      </c>
      <c r="M74" s="5" t="str">
        <f t="shared" si="2"/>
        <v>Marquette</v>
      </c>
      <c r="N74" s="3">
        <f>VLOOKUP(L74,LTable,4)-VLOOKUP(L75,LTable,4)</f>
        <v>5.8599999999999994</v>
      </c>
      <c r="O74" s="8">
        <f ca="1">NORMINV(RAND(),N74,$G$25)</f>
        <v>8.1056708763598557</v>
      </c>
      <c r="P74" s="22">
        <f ca="1">IF(O74&gt;0,L74,L75)</f>
        <v>63</v>
      </c>
      <c r="Q74" s="5" t="str">
        <f ca="1">VLOOKUP(P74,LTable,3)</f>
        <v>Marquette</v>
      </c>
      <c r="R74" s="55">
        <f>1-NORMDIST(0,ABS(N74),$G$25,TRUE)</f>
        <v>0.72106224257881513</v>
      </c>
      <c r="S74" s="55"/>
      <c r="T74" s="55"/>
      <c r="U74" s="5"/>
    </row>
    <row r="75" spans="1:21" x14ac:dyDescent="0.25">
      <c r="K75" s="27"/>
      <c r="L75" s="22">
        <v>64</v>
      </c>
      <c r="M75" s="5" t="str">
        <f t="shared" si="2"/>
        <v>Davidson</v>
      </c>
      <c r="O75" s="9"/>
      <c r="P75" s="27"/>
      <c r="U75" s="5"/>
    </row>
    <row r="76" spans="1:21" x14ac:dyDescent="0.25">
      <c r="K76" s="27">
        <v>7</v>
      </c>
      <c r="L76" s="22">
        <v>65</v>
      </c>
      <c r="M76" s="5" t="str">
        <f t="shared" si="2"/>
        <v>Illinois</v>
      </c>
      <c r="N76" s="3">
        <f>VLOOKUP(L76,LTable,4)-VLOOKUP(L77,LTable,4)</f>
        <v>0.80000000000001137</v>
      </c>
      <c r="O76" s="8">
        <f ca="1">NORMINV(RAND(),N76,$G$25)</f>
        <v>0.90657030632369828</v>
      </c>
      <c r="P76" s="22">
        <f ca="1">IF(O76&gt;0,L76,L77)</f>
        <v>65</v>
      </c>
      <c r="Q76" s="5" t="str">
        <f ca="1">VLOOKUP(P76,LTable,3)</f>
        <v>Illinois</v>
      </c>
      <c r="R76" s="55">
        <f>1-NORMDIST(0,ABS(N76),$G$25,TRUE)</f>
        <v>0.53188137201398789</v>
      </c>
      <c r="S76" s="55"/>
      <c r="T76" s="55"/>
      <c r="U76" s="5"/>
    </row>
    <row r="77" spans="1:21" x14ac:dyDescent="0.25">
      <c r="K77" s="27"/>
      <c r="L77" s="22">
        <v>66</v>
      </c>
      <c r="M77" s="5" t="str">
        <f t="shared" si="2"/>
        <v>Colorado</v>
      </c>
      <c r="O77" s="9"/>
      <c r="P77" s="27"/>
      <c r="U77" s="5"/>
    </row>
    <row r="78" spans="1:21" x14ac:dyDescent="0.25">
      <c r="K78" s="27">
        <v>8</v>
      </c>
      <c r="L78" s="22">
        <v>67</v>
      </c>
      <c r="M78" s="5" t="str">
        <f t="shared" si="2"/>
        <v>Miami (Fla)</v>
      </c>
      <c r="N78" s="3">
        <f>VLOOKUP(L78,LTable,4)-VLOOKUP(L79,LTable,4)</f>
        <v>13.169999999999987</v>
      </c>
      <c r="O78" s="8">
        <f ca="1">NORMINV(RAND(),N78,$G$25)</f>
        <v>30.903341109615745</v>
      </c>
      <c r="P78" s="22">
        <f ca="1">IF(O78&gt;0,L78,L79)</f>
        <v>67</v>
      </c>
      <c r="Q78" s="5" t="str">
        <f ca="1">VLOOKUP(P78,LTable,3)</f>
        <v>Miami (Fla)</v>
      </c>
      <c r="R78" s="55">
        <f>1-NORMDIST(0,ABS(N78),$G$25,TRUE)</f>
        <v>0.90608068771850847</v>
      </c>
      <c r="S78" s="55"/>
      <c r="T78" s="55"/>
      <c r="U78" s="5"/>
    </row>
    <row r="79" spans="1:21" x14ac:dyDescent="0.25">
      <c r="K79" s="27"/>
      <c r="L79" s="22">
        <v>68</v>
      </c>
      <c r="M79" s="5" t="str">
        <f t="shared" si="2"/>
        <v>Pacific</v>
      </c>
      <c r="O79" s="9"/>
      <c r="P79" s="27"/>
    </row>
    <row r="80" spans="1:21" x14ac:dyDescent="0.25">
      <c r="O80" s="9"/>
      <c r="Q80" s="5" t="s">
        <v>95</v>
      </c>
      <c r="R80" s="57">
        <f ca="1">PRODUCT(R16,R18,R20,R22,R24,R26,R28,R30,R32,R34,R36,R38,R40,R42,R44,R46,R48,R50,R52,R54,R56,R58,R60,R62,R64,R66,R68,R70,R72,R74,R76,R78)</f>
        <v>5.8427232550010574E-5</v>
      </c>
      <c r="U80" s="5"/>
    </row>
    <row r="81" spans="11:21" x14ac:dyDescent="0.25">
      <c r="K81" s="4" t="s">
        <v>12</v>
      </c>
      <c r="O81" s="9"/>
      <c r="U81" s="5"/>
    </row>
    <row r="82" spans="11:21" x14ac:dyDescent="0.25">
      <c r="K82" s="27" t="s">
        <v>5</v>
      </c>
      <c r="L82" s="27" t="s">
        <v>6</v>
      </c>
      <c r="M82" s="5" t="s">
        <v>7</v>
      </c>
      <c r="N82" s="5" t="s">
        <v>8</v>
      </c>
      <c r="O82" s="11" t="s">
        <v>9</v>
      </c>
      <c r="P82" s="27" t="s">
        <v>10</v>
      </c>
      <c r="Q82" s="5" t="s">
        <v>11</v>
      </c>
      <c r="R82" s="27" t="s">
        <v>90</v>
      </c>
      <c r="U82" s="5"/>
    </row>
    <row r="83" spans="11:21" x14ac:dyDescent="0.25">
      <c r="K83" s="27">
        <v>1</v>
      </c>
      <c r="L83" s="18">
        <f ca="1">P16</f>
        <v>1</v>
      </c>
      <c r="M83" s="5" t="str">
        <f t="shared" ref="M83:M114" ca="1" si="3">VLOOKUP(L83,LTable,3)</f>
        <v>Louisville</v>
      </c>
      <c r="N83" s="3">
        <f ca="1">VLOOKUP(L83,LTable,4)-VLOOKUP(L84,LTable,4)</f>
        <v>7.75</v>
      </c>
      <c r="O83" s="8">
        <f ca="1">NORMINV(RAND(),N83,$G$25)</f>
        <v>10.745294696448408</v>
      </c>
      <c r="P83" s="18">
        <f ca="1">IF(O83&gt;0,L83,L84)</f>
        <v>1</v>
      </c>
      <c r="Q83" s="5" t="str">
        <f ca="1">VLOOKUP(P83,LTable,3)</f>
        <v>Louisville</v>
      </c>
      <c r="R83" s="55">
        <f ca="1">1-NORMDIST(0,ABS(N83),$G$25,TRUE)</f>
        <v>0.7808301702066226</v>
      </c>
      <c r="S83" s="55"/>
      <c r="T83" s="55"/>
      <c r="U83" s="5"/>
    </row>
    <row r="84" spans="11:21" x14ac:dyDescent="0.25">
      <c r="K84" s="27"/>
      <c r="L84" s="18">
        <f ca="1">P18</f>
        <v>5</v>
      </c>
      <c r="M84" s="5" t="str">
        <f t="shared" ca="1" si="3"/>
        <v>Missouri</v>
      </c>
      <c r="O84" s="8"/>
      <c r="P84" s="27"/>
      <c r="Q84" s="5"/>
      <c r="U84" s="5"/>
    </row>
    <row r="85" spans="11:21" x14ac:dyDescent="0.25">
      <c r="K85" s="27">
        <v>2</v>
      </c>
      <c r="L85" s="18">
        <f ca="1">P20</f>
        <v>6</v>
      </c>
      <c r="M85" s="5" t="str">
        <f t="shared" ca="1" si="3"/>
        <v>Oklahoma State</v>
      </c>
      <c r="N85" s="3">
        <f ca="1">VLOOKUP(L85,LTable,4)-VLOOKUP(L86,LTable,4)</f>
        <v>-0.93999999999999773</v>
      </c>
      <c r="O85" s="8">
        <f ca="1">NORMINV(RAND(),N85,$G$25)</f>
        <v>5.2523968510595305</v>
      </c>
      <c r="P85" s="18">
        <f ca="1">IF(O85&gt;0,L85,L86)</f>
        <v>6</v>
      </c>
      <c r="Q85" s="5" t="str">
        <f ca="1">VLOOKUP(P85,LTable,3)</f>
        <v>Oklahoma State</v>
      </c>
      <c r="R85" s="55">
        <f ca="1">1-NORMDIST(0,ABS(N85),$G$25,TRUE)</f>
        <v>0.53744542163130371</v>
      </c>
      <c r="S85" s="55"/>
      <c r="T85" s="55"/>
      <c r="U85" s="5"/>
    </row>
    <row r="86" spans="11:21" x14ac:dyDescent="0.25">
      <c r="K86" s="27"/>
      <c r="L86" s="18">
        <f ca="1">P22</f>
        <v>8</v>
      </c>
      <c r="M86" s="5" t="str">
        <f t="shared" ca="1" si="3"/>
        <v>Saint Louis</v>
      </c>
      <c r="O86" s="8"/>
      <c r="P86" s="27"/>
      <c r="Q86" s="5"/>
      <c r="U86" s="5"/>
    </row>
    <row r="87" spans="11:21" x14ac:dyDescent="0.25">
      <c r="K87" s="27">
        <v>3</v>
      </c>
      <c r="L87" s="18">
        <f ca="1">P24</f>
        <v>10</v>
      </c>
      <c r="M87" s="5" t="str">
        <f t="shared" ca="1" si="3"/>
        <v>Memphis</v>
      </c>
      <c r="N87" s="3">
        <f ca="1">VLOOKUP(L87,LTable,4)-VLOOKUP(L88,LTable,4)</f>
        <v>-4.1299999999999955</v>
      </c>
      <c r="O87" s="8">
        <f ca="1">NORMINV(RAND(),N87,$G$25)</f>
        <v>5.4516526322533618</v>
      </c>
      <c r="P87" s="18">
        <f ca="1">IF(O87&gt;0,L87,L88)</f>
        <v>10</v>
      </c>
      <c r="Q87" s="5" t="str">
        <f ca="1">VLOOKUP(P87,LTable,3)</f>
        <v>Memphis</v>
      </c>
      <c r="R87" s="55">
        <f ca="1">1-NORMDIST(0,ABS(N87),$G$25,TRUE)</f>
        <v>0.66019669313119533</v>
      </c>
      <c r="S87" s="55"/>
      <c r="T87" s="55"/>
    </row>
    <row r="88" spans="11:21" x14ac:dyDescent="0.25">
      <c r="K88" s="27"/>
      <c r="L88" s="18">
        <f ca="1">P26</f>
        <v>13</v>
      </c>
      <c r="M88" s="5" t="str">
        <f t="shared" ca="1" si="3"/>
        <v>Michigan State</v>
      </c>
      <c r="O88" s="8"/>
      <c r="P88" s="27"/>
      <c r="Q88" s="5"/>
      <c r="U88" s="5"/>
    </row>
    <row r="89" spans="11:21" x14ac:dyDescent="0.25">
      <c r="K89" s="27">
        <v>4</v>
      </c>
      <c r="L89" s="18">
        <f ca="1">P28</f>
        <v>15</v>
      </c>
      <c r="M89" s="5" t="str">
        <f t="shared" ca="1" si="3"/>
        <v>Creighton</v>
      </c>
      <c r="N89" s="3">
        <f ca="1">VLOOKUP(L89,LTable,4)-VLOOKUP(L90,LTable,4)</f>
        <v>-4.2000000000000028</v>
      </c>
      <c r="O89" s="8">
        <f ca="1">NORMINV(RAND(),N89,$G$25)</f>
        <v>-0.16623901022472509</v>
      </c>
      <c r="P89" s="18">
        <f ca="1">IF(O89&gt;0,L89,L90)</f>
        <v>17</v>
      </c>
      <c r="Q89" s="5" t="str">
        <f ca="1">VLOOKUP(P89,LTable,3)</f>
        <v>Duke</v>
      </c>
      <c r="R89" s="55">
        <f ca="1">1-NORMDIST(0,ABS(N89),$G$25,TRUE)</f>
        <v>0.66275727315175059</v>
      </c>
      <c r="S89" s="55"/>
      <c r="T89" s="55"/>
      <c r="U89" s="5"/>
    </row>
    <row r="90" spans="11:21" x14ac:dyDescent="0.25">
      <c r="K90" s="27"/>
      <c r="L90" s="18">
        <f ca="1">P30</f>
        <v>17</v>
      </c>
      <c r="M90" s="5" t="str">
        <f t="shared" ca="1" si="3"/>
        <v>Duke</v>
      </c>
      <c r="O90" s="9"/>
      <c r="P90" s="27"/>
      <c r="U90" s="5"/>
    </row>
    <row r="91" spans="11:21" x14ac:dyDescent="0.25">
      <c r="K91" s="27">
        <v>1</v>
      </c>
      <c r="L91" s="21">
        <f ca="1">P32</f>
        <v>19</v>
      </c>
      <c r="M91" s="5" t="str">
        <f t="shared" ca="1" si="3"/>
        <v>Gonzaga</v>
      </c>
      <c r="N91" s="3">
        <f ca="1">VLOOKUP(L91,LTable,4)-VLOOKUP(L92,LTable,4)</f>
        <v>7.8299999999999983</v>
      </c>
      <c r="O91" s="8">
        <f ca="1">NORMINV(RAND(),N91,$G$25)</f>
        <v>7.3587179913826599</v>
      </c>
      <c r="P91" s="21">
        <f ca="1">IF(O91&gt;0,L91,L92)</f>
        <v>19</v>
      </c>
      <c r="Q91" s="5" t="str">
        <f ca="1">VLOOKUP(P91,LTable,3)</f>
        <v>Gonzaga</v>
      </c>
      <c r="R91" s="55">
        <f ca="1">1-NORMDIST(0,ABS(N91),$G$25,TRUE)</f>
        <v>0.78318644397620563</v>
      </c>
      <c r="S91" s="55"/>
      <c r="T91" s="55"/>
      <c r="U91" s="5"/>
    </row>
    <row r="92" spans="11:21" x14ac:dyDescent="0.25">
      <c r="K92" s="27"/>
      <c r="L92" s="21">
        <f ca="1">P34</f>
        <v>22</v>
      </c>
      <c r="M92" s="5" t="str">
        <f t="shared" ca="1" si="3"/>
        <v>Wichita State</v>
      </c>
      <c r="O92" s="8"/>
      <c r="P92" s="27"/>
      <c r="Q92" s="5"/>
      <c r="U92" s="5"/>
    </row>
    <row r="93" spans="11:21" x14ac:dyDescent="0.25">
      <c r="K93" s="27">
        <v>2</v>
      </c>
      <c r="L93" s="21">
        <f ca="1">P36</f>
        <v>23</v>
      </c>
      <c r="M93" s="5" t="str">
        <f t="shared" ca="1" si="3"/>
        <v>Wisconsin</v>
      </c>
      <c r="N93" s="3">
        <f ca="1">VLOOKUP(L93,LTable,4)-VLOOKUP(L94,LTable,4)</f>
        <v>7.2000000000000028</v>
      </c>
      <c r="O93" s="8">
        <f ca="1">NORMINV(RAND(),N93,$G$25)</f>
        <v>-0.44388047401501574</v>
      </c>
      <c r="P93" s="21">
        <f ca="1">IF(O93&gt;0,L93,L94)</f>
        <v>27</v>
      </c>
      <c r="Q93" s="5" t="str">
        <f ca="1">VLOOKUP(P93,LTable,3)</f>
        <v>La Salle</v>
      </c>
      <c r="R93" s="55">
        <f ca="1">1-NORMDIST(0,ABS(N93),$G$25,TRUE)</f>
        <v>0.76423750222074904</v>
      </c>
      <c r="S93" s="55"/>
      <c r="T93" s="55"/>
      <c r="U93" s="5"/>
    </row>
    <row r="94" spans="11:21" x14ac:dyDescent="0.25">
      <c r="K94" s="27"/>
      <c r="L94" s="21">
        <f ca="1">P38</f>
        <v>27</v>
      </c>
      <c r="M94" s="5" t="str">
        <f t="shared" ca="1" si="3"/>
        <v>La Salle</v>
      </c>
      <c r="O94" s="8"/>
      <c r="P94" s="27"/>
      <c r="Q94" s="5"/>
      <c r="U94" s="5"/>
    </row>
    <row r="95" spans="11:21" x14ac:dyDescent="0.25">
      <c r="K95" s="27">
        <v>3</v>
      </c>
      <c r="L95" s="21">
        <f ca="1">P40</f>
        <v>28</v>
      </c>
      <c r="M95" s="5" t="str">
        <f t="shared" ca="1" si="3"/>
        <v>Arizona</v>
      </c>
      <c r="N95" s="3">
        <f ca="1">VLOOKUP(L95,LTable,4)-VLOOKUP(L96,LTable,4)</f>
        <v>-0.70000000000000284</v>
      </c>
      <c r="O95" s="8">
        <f ca="1">NORMINV(RAND(),N95,$G$25)</f>
        <v>8.5377857386977993</v>
      </c>
      <c r="P95" s="21">
        <f ca="1">IF(O95&gt;0,L95,L96)</f>
        <v>28</v>
      </c>
      <c r="Q95" s="5" t="str">
        <f ca="1">VLOOKUP(P95,LTable,3)</f>
        <v>Arizona</v>
      </c>
      <c r="R95" s="55">
        <f ca="1">1-NORMDIST(0,ABS(N95),$G$25,TRUE)</f>
        <v>0.52790317018052124</v>
      </c>
      <c r="S95" s="55"/>
      <c r="T95" s="55"/>
    </row>
    <row r="96" spans="11:21" x14ac:dyDescent="0.25">
      <c r="K96" s="27"/>
      <c r="L96" s="21">
        <f ca="1">P42</f>
        <v>30</v>
      </c>
      <c r="M96" s="5" t="str">
        <f t="shared" ca="1" si="3"/>
        <v>New Mexico</v>
      </c>
      <c r="O96" s="8"/>
      <c r="P96" s="27"/>
      <c r="Q96" s="5"/>
      <c r="U96" s="5"/>
    </row>
    <row r="97" spans="11:21" x14ac:dyDescent="0.25">
      <c r="K97" s="27">
        <v>4</v>
      </c>
      <c r="L97" s="21">
        <f ca="1">P44</f>
        <v>32</v>
      </c>
      <c r="M97" s="5" t="str">
        <f t="shared" ca="1" si="3"/>
        <v>Notre Dame</v>
      </c>
      <c r="N97" s="3">
        <f ca="1">VLOOKUP(L97,LTable,4)-VLOOKUP(L98,LTable,4)</f>
        <v>-5.25</v>
      </c>
      <c r="O97" s="8">
        <f ca="1">NORMINV(RAND(),N97,$G$25)</f>
        <v>2.6699143972180197</v>
      </c>
      <c r="P97" s="21">
        <f ca="1">IF(O97&gt;0,L97,L98)</f>
        <v>32</v>
      </c>
      <c r="Q97" s="5" t="str">
        <f ca="1">VLOOKUP(P97,LTable,3)</f>
        <v>Notre Dame</v>
      </c>
      <c r="R97" s="55">
        <f ca="1">1-NORMDIST(0,ABS(N97),$G$25,TRUE)</f>
        <v>0.70020840453130417</v>
      </c>
      <c r="S97" s="55"/>
      <c r="T97" s="55"/>
      <c r="U97" s="5"/>
    </row>
    <row r="98" spans="11:21" x14ac:dyDescent="0.25">
      <c r="K98" s="27"/>
      <c r="L98" s="21">
        <f ca="1">P46</f>
        <v>34</v>
      </c>
      <c r="M98" s="5" t="str">
        <f t="shared" ca="1" si="3"/>
        <v>Ohio State</v>
      </c>
      <c r="P98" s="27"/>
      <c r="U98" s="5"/>
    </row>
    <row r="99" spans="11:21" x14ac:dyDescent="0.25">
      <c r="K99" s="27">
        <v>1</v>
      </c>
      <c r="L99" s="20">
        <f ca="1">P48</f>
        <v>36</v>
      </c>
      <c r="M99" s="5" t="str">
        <f t="shared" ca="1" si="3"/>
        <v>Kansas</v>
      </c>
      <c r="N99" s="3">
        <f ca="1">VLOOKUP(L99,LTable,4)-VLOOKUP(L100,LTable,4)</f>
        <v>5.1499999999999915</v>
      </c>
      <c r="O99" s="8">
        <f ca="1">NORMINV(RAND(),N99,$G$25)</f>
        <v>-3.0758354111054391</v>
      </c>
      <c r="P99" s="20">
        <f ca="1">IF(O99&gt;0,L99,L100)</f>
        <v>38</v>
      </c>
      <c r="Q99" s="5" t="str">
        <f ca="1">VLOOKUP(P99,LTable,3)</f>
        <v>North Carolina</v>
      </c>
      <c r="R99" s="55">
        <f ca="1">1-NORMDIST(0,ABS(N99),$G$25,TRUE)</f>
        <v>0.69672348999786016</v>
      </c>
      <c r="S99" s="55"/>
      <c r="T99" s="55"/>
      <c r="U99" s="5"/>
    </row>
    <row r="100" spans="11:21" x14ac:dyDescent="0.25">
      <c r="K100" s="27"/>
      <c r="L100" s="20">
        <f ca="1">P50</f>
        <v>38</v>
      </c>
      <c r="M100" s="5" t="str">
        <f t="shared" ca="1" si="3"/>
        <v>North Carolina</v>
      </c>
      <c r="O100" s="8"/>
      <c r="P100" s="27"/>
      <c r="Q100" s="5"/>
      <c r="U100" s="5"/>
    </row>
    <row r="101" spans="11:21" x14ac:dyDescent="0.25">
      <c r="K101" s="27">
        <v>2</v>
      </c>
      <c r="L101" s="20">
        <f ca="1">P52</f>
        <v>40</v>
      </c>
      <c r="M101" s="5" t="str">
        <f t="shared" ca="1" si="3"/>
        <v>VCU</v>
      </c>
      <c r="N101" s="3">
        <f ca="1">VLOOKUP(L101,LTable,4)-VLOOKUP(L102,LTable,4)</f>
        <v>7.9300000000000068</v>
      </c>
      <c r="O101" s="8">
        <f ca="1">NORMINV(RAND(),N101,$G$25)</f>
        <v>16.051518928140251</v>
      </c>
      <c r="P101" s="20">
        <f ca="1">IF(O101&gt;0,L101,L102)</f>
        <v>40</v>
      </c>
      <c r="Q101" s="5" t="str">
        <f ca="1">VLOOKUP(P101,LTable,3)</f>
        <v>VCU</v>
      </c>
      <c r="R101" s="55">
        <f ca="1">1-NORMDIST(0,ABS(N101),$G$25,TRUE)</f>
        <v>0.7861110886094248</v>
      </c>
      <c r="S101" s="55"/>
      <c r="T101" s="55"/>
      <c r="U101" s="5"/>
    </row>
    <row r="102" spans="11:21" x14ac:dyDescent="0.25">
      <c r="K102" s="27"/>
      <c r="L102" s="20">
        <f ca="1">P54</f>
        <v>43</v>
      </c>
      <c r="M102" s="5" t="str">
        <f t="shared" ca="1" si="3"/>
        <v>South Dakota State</v>
      </c>
      <c r="O102" s="8"/>
      <c r="P102" s="27"/>
      <c r="Q102" s="5"/>
      <c r="U102" s="5"/>
    </row>
    <row r="103" spans="11:21" x14ac:dyDescent="0.25">
      <c r="K103" s="27">
        <v>3</v>
      </c>
      <c r="L103" s="20">
        <f ca="1">P56</f>
        <v>44</v>
      </c>
      <c r="M103" s="5" t="str">
        <f t="shared" ca="1" si="3"/>
        <v>UCLA</v>
      </c>
      <c r="N103" s="3">
        <f ca="1">VLOOKUP(L103,LTable,4)-VLOOKUP(L104,LTable,4)</f>
        <v>-8.8200000000000074</v>
      </c>
      <c r="O103" s="8">
        <f ca="1">NORMINV(RAND(),N103,$G$25)</f>
        <v>-16.516427572723419</v>
      </c>
      <c r="P103" s="20">
        <f ca="1">IF(O103&gt;0,L103,L104)</f>
        <v>46</v>
      </c>
      <c r="Q103" s="5" t="str">
        <f ca="1">VLOOKUP(P103,LTable,3)</f>
        <v>Florida</v>
      </c>
      <c r="R103" s="55">
        <f ca="1">1-NORMDIST(0,ABS(N103),$G$25,TRUE)</f>
        <v>0.81111159636517216</v>
      </c>
      <c r="S103" s="55"/>
      <c r="T103" s="55"/>
    </row>
    <row r="104" spans="11:21" x14ac:dyDescent="0.25">
      <c r="K104" s="27"/>
      <c r="L104" s="20">
        <f ca="1">P58</f>
        <v>46</v>
      </c>
      <c r="M104" s="5" t="str">
        <f t="shared" ca="1" si="3"/>
        <v>Florida</v>
      </c>
      <c r="O104" s="8"/>
      <c r="P104" s="27"/>
      <c r="Q104" s="5"/>
    </row>
    <row r="105" spans="11:21" x14ac:dyDescent="0.25">
      <c r="K105" s="27">
        <v>4</v>
      </c>
      <c r="L105" s="20">
        <f ca="1">P60</f>
        <v>48</v>
      </c>
      <c r="M105" s="5" t="str">
        <f t="shared" ca="1" si="3"/>
        <v>San Diego State</v>
      </c>
      <c r="N105" s="3">
        <f ca="1">VLOOKUP(L105,LTable,4)-VLOOKUP(L106,LTable,4)</f>
        <v>-4.9200000000000017</v>
      </c>
      <c r="O105" s="8">
        <f ca="1">NORMINV(RAND(),N105,$G$25)</f>
        <v>-9.6603345498467128</v>
      </c>
      <c r="P105" s="20">
        <f ca="1">IF(O105&gt;0,L105,L106)</f>
        <v>50</v>
      </c>
      <c r="Q105" s="5" t="str">
        <f ca="1">VLOOKUP(P105,LTable,3)</f>
        <v>Georgetown</v>
      </c>
      <c r="R105" s="55">
        <f ca="1">1-NORMDIST(0,ABS(N105),$G$25,TRUE)</f>
        <v>0.68864032822931853</v>
      </c>
      <c r="S105" s="55"/>
      <c r="T105" s="55"/>
    </row>
    <row r="106" spans="11:21" x14ac:dyDescent="0.25">
      <c r="K106" s="27"/>
      <c r="L106" s="20">
        <f ca="1">P62</f>
        <v>50</v>
      </c>
      <c r="M106" s="5" t="str">
        <f t="shared" ca="1" si="3"/>
        <v>Georgetown</v>
      </c>
      <c r="O106" s="9"/>
      <c r="P106" s="27"/>
      <c r="U106" s="5"/>
    </row>
    <row r="107" spans="11:21" x14ac:dyDescent="0.25">
      <c r="K107" s="27">
        <v>1</v>
      </c>
      <c r="L107" s="22">
        <f ca="1">P64</f>
        <v>52</v>
      </c>
      <c r="M107" s="5" t="str">
        <f t="shared" ca="1" si="3"/>
        <v>Indiana</v>
      </c>
      <c r="N107" s="3">
        <f ca="1">VLOOKUP(L107,LTable,4)-VLOOKUP(L108,LTable,4)</f>
        <v>10.660000000000011</v>
      </c>
      <c r="O107" s="8">
        <f ca="1">NORMINV(RAND(),N107,$G$25)</f>
        <v>3.5395755194729688</v>
      </c>
      <c r="P107" s="22">
        <f ca="1">IF(O107&gt;0,L107,L108)</f>
        <v>52</v>
      </c>
      <c r="Q107" s="5" t="str">
        <f ca="1">VLOOKUP(P107,LTable,3)</f>
        <v>Indiana</v>
      </c>
      <c r="R107" s="55">
        <f ca="1">1-NORMDIST(0,ABS(N107),$G$25,TRUE)</f>
        <v>0.85678817904679128</v>
      </c>
      <c r="S107" s="55"/>
      <c r="T107" s="55"/>
      <c r="U107" s="5"/>
    </row>
    <row r="108" spans="11:21" x14ac:dyDescent="0.25">
      <c r="K108" s="27"/>
      <c r="L108" s="22">
        <f ca="1">P66</f>
        <v>56</v>
      </c>
      <c r="M108" s="5" t="str">
        <f t="shared" ca="1" si="3"/>
        <v>Temple</v>
      </c>
      <c r="O108" s="8"/>
      <c r="P108" s="27"/>
      <c r="Q108" s="5"/>
      <c r="U108" s="5"/>
    </row>
    <row r="109" spans="11:21" x14ac:dyDescent="0.25">
      <c r="K109" s="27">
        <v>2</v>
      </c>
      <c r="L109" s="22">
        <f ca="1">P68</f>
        <v>57</v>
      </c>
      <c r="M109" s="5" t="str">
        <f t="shared" ca="1" si="3"/>
        <v>UNLV</v>
      </c>
      <c r="N109" s="3">
        <f ca="1">VLOOKUP(L109,LTable,4)-VLOOKUP(L110,LTable,4)</f>
        <v>-4.6499999999999915</v>
      </c>
      <c r="O109" s="8">
        <f ca="1">NORMINV(RAND(),N109,$G$25)</f>
        <v>-15.149776023291865</v>
      </c>
      <c r="P109" s="22">
        <f ca="1">IF(O109&gt;0,L109,L110)</f>
        <v>59</v>
      </c>
      <c r="Q109" s="5" t="str">
        <f ca="1">VLOOKUP(P109,LTable,3)</f>
        <v>Syracuse</v>
      </c>
      <c r="R109" s="55">
        <f ca="1">1-NORMDIST(0,ABS(N109),$G$25,TRUE)</f>
        <v>0.67903427170287778</v>
      </c>
      <c r="S109" s="55"/>
      <c r="T109" s="55"/>
      <c r="U109" s="5"/>
    </row>
    <row r="110" spans="11:21" x14ac:dyDescent="0.25">
      <c r="K110" s="27"/>
      <c r="L110" s="22">
        <f ca="1">P70</f>
        <v>59</v>
      </c>
      <c r="M110" s="5" t="str">
        <f t="shared" ca="1" si="3"/>
        <v>Syracuse</v>
      </c>
      <c r="O110" s="8"/>
      <c r="P110" s="27"/>
      <c r="Q110" s="5"/>
      <c r="U110" s="5"/>
    </row>
    <row r="111" spans="11:21" x14ac:dyDescent="0.25">
      <c r="K111" s="27">
        <v>3</v>
      </c>
      <c r="L111" s="22">
        <f ca="1">P72</f>
        <v>61</v>
      </c>
      <c r="M111" s="5" t="str">
        <f t="shared" ca="1" si="3"/>
        <v>Butler</v>
      </c>
      <c r="N111" s="3">
        <f ca="1">VLOOKUP(L111,LTable,4)-VLOOKUP(L112,LTable,4)</f>
        <v>-2.6400000000000006</v>
      </c>
      <c r="O111" s="8">
        <f ca="1">NORMINV(RAND(),N111,$G$25)</f>
        <v>9.7913236416741807</v>
      </c>
      <c r="P111" s="22">
        <f ca="1">IF(O111&gt;0,L111,L112)</f>
        <v>61</v>
      </c>
      <c r="Q111" s="5" t="str">
        <f ca="1">VLOOKUP(P111,LTable,3)</f>
        <v>Butler</v>
      </c>
      <c r="R111" s="55">
        <f ca="1">1-NORMDIST(0,ABS(N111),$G$25,TRUE)</f>
        <v>0.60411004062441243</v>
      </c>
      <c r="S111" s="55"/>
      <c r="T111" s="55"/>
      <c r="U111" s="5"/>
    </row>
    <row r="112" spans="11:21" x14ac:dyDescent="0.25">
      <c r="K112" s="27"/>
      <c r="L112" s="22">
        <f ca="1">P74</f>
        <v>63</v>
      </c>
      <c r="M112" s="5" t="str">
        <f t="shared" ca="1" si="3"/>
        <v>Marquette</v>
      </c>
      <c r="O112" s="8"/>
      <c r="P112" s="27"/>
      <c r="Q112" s="5"/>
      <c r="U112" s="5"/>
    </row>
    <row r="113" spans="11:21" x14ac:dyDescent="0.25">
      <c r="K113" s="27">
        <v>4</v>
      </c>
      <c r="L113" s="22">
        <f ca="1">P76</f>
        <v>65</v>
      </c>
      <c r="M113" s="5" t="str">
        <f t="shared" ca="1" si="3"/>
        <v>Illinois</v>
      </c>
      <c r="N113" s="3">
        <f ca="1">VLOOKUP(L113,LTable,4)-VLOOKUP(L114,LTable,4)</f>
        <v>-5.1399999999999864</v>
      </c>
      <c r="O113" s="8">
        <f ca="1">NORMINV(RAND(),N113,$G$25)</f>
        <v>-18.720807852241627</v>
      </c>
      <c r="P113" s="22">
        <f ca="1">IF(O113&gt;0,L113,L114)</f>
        <v>67</v>
      </c>
      <c r="Q113" s="5" t="str">
        <f ca="1">VLOOKUP(P113,LTable,3)</f>
        <v>Miami (Fla)</v>
      </c>
      <c r="R113" s="55">
        <f ca="1">1-NORMDIST(0,ABS(N113),$G$25,TRUE)</f>
        <v>0.69637400466660315</v>
      </c>
      <c r="S113" s="55"/>
      <c r="T113" s="55"/>
      <c r="U113" s="5"/>
    </row>
    <row r="114" spans="11:21" x14ac:dyDescent="0.25">
      <c r="K114" s="27"/>
      <c r="L114" s="22">
        <f ca="1">P78</f>
        <v>67</v>
      </c>
      <c r="M114" s="5" t="str">
        <f t="shared" ca="1" si="3"/>
        <v>Miami (Fla)</v>
      </c>
      <c r="O114" s="9"/>
      <c r="U114" s="5"/>
    </row>
    <row r="115" spans="11:21" x14ac:dyDescent="0.25">
      <c r="M115" s="5" t="s">
        <v>40</v>
      </c>
      <c r="O115" s="9"/>
      <c r="Q115" s="5" t="s">
        <v>96</v>
      </c>
      <c r="R115" s="57">
        <f ca="1">PRODUCT(R83,R85,R87,R89,R91,R93,R95,R97,R99,R101,R103,R105,R107,R109,R111,R113)</f>
        <v>3.0418311262515752E-3</v>
      </c>
      <c r="U115" s="5"/>
    </row>
    <row r="116" spans="11:21" x14ac:dyDescent="0.25">
      <c r="K116" s="4" t="s">
        <v>13</v>
      </c>
      <c r="O116" s="9"/>
      <c r="U116" s="5"/>
    </row>
    <row r="117" spans="11:21" x14ac:dyDescent="0.25">
      <c r="K117" s="27" t="s">
        <v>5</v>
      </c>
      <c r="L117" s="27" t="s">
        <v>6</v>
      </c>
      <c r="M117" s="5" t="s">
        <v>7</v>
      </c>
      <c r="N117" s="5" t="s">
        <v>8</v>
      </c>
      <c r="O117" s="11" t="s">
        <v>9</v>
      </c>
      <c r="P117" s="27" t="s">
        <v>10</v>
      </c>
      <c r="Q117" s="5" t="s">
        <v>11</v>
      </c>
      <c r="R117" s="27" t="s">
        <v>90</v>
      </c>
      <c r="U117" s="5"/>
    </row>
    <row r="118" spans="11:21" x14ac:dyDescent="0.25">
      <c r="K118" s="27">
        <v>1</v>
      </c>
      <c r="L118" s="18">
        <f ca="1">P83</f>
        <v>1</v>
      </c>
      <c r="M118" s="5" t="str">
        <f t="shared" ref="M118:M133" ca="1" si="4">VLOOKUP(L118,LTable,3)</f>
        <v>Louisville</v>
      </c>
      <c r="N118" s="3">
        <f ca="1">VLOOKUP(L118,LTable,4)-VLOOKUP(L119,LTable,4)</f>
        <v>8.210000000000008</v>
      </c>
      <c r="O118" s="8">
        <f ca="1">NORMINV(RAND(),N118,$G$25)</f>
        <v>-1.1016707891309316</v>
      </c>
      <c r="P118" s="18">
        <f ca="1">IF(O118&gt;0,L118,L119)</f>
        <v>6</v>
      </c>
      <c r="Q118" s="5" t="str">
        <f ca="1">VLOOKUP(P118,LTable,3)</f>
        <v>Oklahoma State</v>
      </c>
      <c r="R118" s="55">
        <f ca="1">1-NORMDIST(0,ABS(N118),$G$25,TRUE)</f>
        <v>0.7941768658922288</v>
      </c>
      <c r="S118" s="55"/>
      <c r="T118" s="55"/>
      <c r="U118" s="5"/>
    </row>
    <row r="119" spans="11:21" x14ac:dyDescent="0.25">
      <c r="K119" s="27" t="s">
        <v>14</v>
      </c>
      <c r="L119" s="18">
        <f ca="1">P85</f>
        <v>6</v>
      </c>
      <c r="M119" s="5" t="str">
        <f t="shared" ca="1" si="4"/>
        <v>Oklahoma State</v>
      </c>
      <c r="O119" s="8"/>
      <c r="P119" s="27"/>
      <c r="Q119" s="5"/>
      <c r="U119" s="5"/>
    </row>
    <row r="120" spans="11:21" x14ac:dyDescent="0.25">
      <c r="K120" s="27">
        <v>2</v>
      </c>
      <c r="L120" s="18">
        <f ca="1">P87</f>
        <v>10</v>
      </c>
      <c r="M120" s="5" t="str">
        <f t="shared" ca="1" si="4"/>
        <v>Memphis</v>
      </c>
      <c r="N120" s="3">
        <f ca="1">VLOOKUP(L120,LTable,4)-VLOOKUP(L121,LTable,4)</f>
        <v>-5.1200000000000045</v>
      </c>
      <c r="O120" s="8">
        <f ca="1">NORMINV(RAND(),N120,$G$25)</f>
        <v>4.9858625128368157</v>
      </c>
      <c r="P120" s="18">
        <f ca="1">IF(O120&gt;0,L120,L121)</f>
        <v>10</v>
      </c>
      <c r="Q120" s="5" t="str">
        <f ca="1">VLOOKUP(P120,LTable,3)</f>
        <v>Memphis</v>
      </c>
      <c r="R120" s="55">
        <f ca="1">1-NORMDIST(0,ABS(N120),$G$25,TRUE)</f>
        <v>0.69567449521669589</v>
      </c>
      <c r="S120" s="55"/>
      <c r="T120" s="55"/>
      <c r="U120" s="5"/>
    </row>
    <row r="121" spans="11:21" x14ac:dyDescent="0.25">
      <c r="K121" s="27"/>
      <c r="L121" s="18">
        <f ca="1">P89</f>
        <v>17</v>
      </c>
      <c r="M121" s="5" t="str">
        <f t="shared" ca="1" si="4"/>
        <v>Duke</v>
      </c>
      <c r="O121" s="8"/>
      <c r="P121" s="27"/>
      <c r="Q121" s="5"/>
      <c r="U121" s="5"/>
    </row>
    <row r="122" spans="11:21" x14ac:dyDescent="0.25">
      <c r="K122" s="27">
        <v>1</v>
      </c>
      <c r="L122" s="21">
        <f ca="1">P91</f>
        <v>19</v>
      </c>
      <c r="M122" s="5" t="str">
        <f t="shared" ca="1" si="4"/>
        <v>Gonzaga</v>
      </c>
      <c r="N122" s="3">
        <f ca="1">VLOOKUP(L122,LTable,4)-VLOOKUP(L123,LTable,4)</f>
        <v>9.6000000000000085</v>
      </c>
      <c r="O122" s="8">
        <f ca="1">NORMINV(RAND(),N122,$G$25)</f>
        <v>14.264532998129848</v>
      </c>
      <c r="P122" s="21">
        <f ca="1">IF(O122&gt;0,L122,L123)</f>
        <v>19</v>
      </c>
      <c r="Q122" s="5" t="str">
        <f ca="1">VLOOKUP(P122,LTable,3)</f>
        <v>Gonzaga</v>
      </c>
      <c r="R122" s="55">
        <f ca="1">1-NORMDIST(0,ABS(N122),$G$25,TRUE)</f>
        <v>0.83147239253316241</v>
      </c>
      <c r="S122" s="55"/>
      <c r="T122" s="55"/>
      <c r="U122" s="5"/>
    </row>
    <row r="123" spans="11:21" x14ac:dyDescent="0.25">
      <c r="K123" s="27" t="s">
        <v>14</v>
      </c>
      <c r="L123" s="21">
        <f ca="1">P93</f>
        <v>27</v>
      </c>
      <c r="M123" s="5" t="str">
        <f t="shared" ca="1" si="4"/>
        <v>La Salle</v>
      </c>
      <c r="O123" s="8"/>
      <c r="P123" s="27"/>
      <c r="Q123" s="5"/>
    </row>
    <row r="124" spans="11:21" x14ac:dyDescent="0.25">
      <c r="K124" s="27">
        <v>2</v>
      </c>
      <c r="L124" s="21">
        <f ca="1">P95</f>
        <v>28</v>
      </c>
      <c r="M124" s="5" t="str">
        <f t="shared" ca="1" si="4"/>
        <v>Arizona</v>
      </c>
      <c r="N124" s="3">
        <f ca="1">VLOOKUP(L124,LTable,4)-VLOOKUP(L125,LTable,4)</f>
        <v>3.0000000000001137E-2</v>
      </c>
      <c r="O124" s="8">
        <f ca="1">NORMINV(RAND(),N124,$G$25)</f>
        <v>10.842860204348366</v>
      </c>
      <c r="P124" s="21">
        <f ca="1">IF(O124&gt;0,L124,L125)</f>
        <v>28</v>
      </c>
      <c r="Q124" s="5" t="str">
        <f ca="1">VLOOKUP(P124,LTable,3)</f>
        <v>Arizona</v>
      </c>
      <c r="R124" s="55">
        <f ca="1">1-NORMDIST(0,ABS(N124),$G$25,TRUE)</f>
        <v>0.50119682504596652</v>
      </c>
      <c r="S124" s="55"/>
      <c r="T124" s="55"/>
    </row>
    <row r="125" spans="11:21" x14ac:dyDescent="0.25">
      <c r="K125" s="27"/>
      <c r="L125" s="21">
        <f ca="1">P97</f>
        <v>32</v>
      </c>
      <c r="M125" s="5" t="str">
        <f t="shared" ca="1" si="4"/>
        <v>Notre Dame</v>
      </c>
      <c r="O125" s="8"/>
      <c r="P125" s="27"/>
      <c r="Q125" s="5"/>
      <c r="U125" s="5"/>
    </row>
    <row r="126" spans="11:21" x14ac:dyDescent="0.25">
      <c r="K126" s="27">
        <v>1</v>
      </c>
      <c r="L126" s="20">
        <f ca="1">P99</f>
        <v>38</v>
      </c>
      <c r="M126" s="5" t="str">
        <f t="shared" ca="1" si="4"/>
        <v>North Carolina</v>
      </c>
      <c r="N126" s="3">
        <f ca="1">VLOOKUP(L126,LTable,4)-VLOOKUP(L127,LTable,4)</f>
        <v>1.0300000000000011</v>
      </c>
      <c r="O126" s="8">
        <f ca="1">NORMINV(RAND(),N126,$G$25)</f>
        <v>5.6865865194379968</v>
      </c>
      <c r="P126" s="20">
        <f ca="1">IF(O126&gt;0,L126,L127)</f>
        <v>38</v>
      </c>
      <c r="Q126" s="5" t="str">
        <f ca="1">VLOOKUP(P126,LTable,3)</f>
        <v>North Carolina</v>
      </c>
      <c r="R126" s="55">
        <f ca="1">1-NORMDIST(0,ABS(N126),$G$25,TRUE)</f>
        <v>0.54101851452279304</v>
      </c>
      <c r="S126" s="55"/>
      <c r="T126" s="55"/>
      <c r="U126" s="5"/>
    </row>
    <row r="127" spans="11:21" x14ac:dyDescent="0.25">
      <c r="K127" s="27" t="s">
        <v>14</v>
      </c>
      <c r="L127" s="20">
        <f ca="1">P101</f>
        <v>40</v>
      </c>
      <c r="M127" s="5" t="str">
        <f t="shared" ca="1" si="4"/>
        <v>VCU</v>
      </c>
      <c r="O127" s="8"/>
      <c r="P127" s="27"/>
      <c r="Q127" s="5"/>
      <c r="U127" s="5"/>
    </row>
    <row r="128" spans="11:21" x14ac:dyDescent="0.25">
      <c r="K128" s="27">
        <v>2</v>
      </c>
      <c r="L128" s="20">
        <f ca="1">P103</f>
        <v>46</v>
      </c>
      <c r="M128" s="5" t="str">
        <f t="shared" ca="1" si="4"/>
        <v>Florida</v>
      </c>
      <c r="N128" s="3">
        <f ca="1">VLOOKUP(L128,LTable,4)-VLOOKUP(L129,LTable,4)</f>
        <v>2.6300000000000097</v>
      </c>
      <c r="O128" s="8">
        <f ca="1">NORMINV(RAND(),N128,$G$25)</f>
        <v>17.311167829557377</v>
      </c>
      <c r="P128" s="20">
        <f ca="1">IF(O128&gt;0,L128,L129)</f>
        <v>46</v>
      </c>
      <c r="Q128" s="5" t="str">
        <f ca="1">VLOOKUP(P128,LTable,3)</f>
        <v>Florida</v>
      </c>
      <c r="R128" s="55">
        <f ca="1">1-NORMDIST(0,ABS(N128),$G$25,TRUE)</f>
        <v>0.6037247104425385</v>
      </c>
      <c r="S128" s="55"/>
      <c r="T128" s="55"/>
      <c r="U128" s="5"/>
    </row>
    <row r="129" spans="11:21" x14ac:dyDescent="0.25">
      <c r="K129" s="27"/>
      <c r="L129" s="20">
        <f ca="1">P105</f>
        <v>50</v>
      </c>
      <c r="M129" s="5" t="str">
        <f t="shared" ca="1" si="4"/>
        <v>Georgetown</v>
      </c>
      <c r="O129" s="8"/>
      <c r="P129" s="27"/>
      <c r="Q129" s="5"/>
      <c r="U129" s="5"/>
    </row>
    <row r="130" spans="11:21" x14ac:dyDescent="0.25">
      <c r="K130" s="27">
        <v>1</v>
      </c>
      <c r="L130" s="22">
        <f ca="1">P107</f>
        <v>52</v>
      </c>
      <c r="M130" s="5" t="str">
        <f t="shared" ca="1" si="4"/>
        <v>Indiana</v>
      </c>
      <c r="N130" s="3">
        <f ca="1">VLOOKUP(L130,LTable,4)-VLOOKUP(L131,LTable,4)</f>
        <v>3.710000000000008</v>
      </c>
      <c r="O130" s="8">
        <f ca="1">NORMINV(RAND(),N130,$G$25)</f>
        <v>23.273580464029617</v>
      </c>
      <c r="P130" s="22">
        <f ca="1">IF(O130&gt;0,L130,L131)</f>
        <v>52</v>
      </c>
      <c r="Q130" s="5" t="str">
        <f ca="1">VLOOKUP(P130,LTable,3)</f>
        <v>Indiana</v>
      </c>
      <c r="R130" s="55">
        <f ca="1">1-NORMDIST(0,ABS(N130),$G$25,TRUE)</f>
        <v>0.64468123414488132</v>
      </c>
      <c r="S130" s="55"/>
      <c r="T130" s="55"/>
      <c r="U130" s="5"/>
    </row>
    <row r="131" spans="11:21" x14ac:dyDescent="0.25">
      <c r="K131" s="27" t="s">
        <v>14</v>
      </c>
      <c r="L131" s="22">
        <f ca="1">P109</f>
        <v>59</v>
      </c>
      <c r="M131" s="5" t="str">
        <f t="shared" ca="1" si="4"/>
        <v>Syracuse</v>
      </c>
      <c r="O131" s="8"/>
      <c r="P131" s="27"/>
      <c r="Q131" s="5"/>
      <c r="U131" s="5"/>
    </row>
    <row r="132" spans="11:21" x14ac:dyDescent="0.25">
      <c r="K132" s="27">
        <v>2</v>
      </c>
      <c r="L132" s="22">
        <f ca="1">P111</f>
        <v>61</v>
      </c>
      <c r="M132" s="5" t="str">
        <f t="shared" ca="1" si="4"/>
        <v>Butler</v>
      </c>
      <c r="N132" s="3">
        <f ca="1">VLOOKUP(L132,LTable,4)-VLOOKUP(L133,LTable,4)</f>
        <v>-4.3999999999999915</v>
      </c>
      <c r="O132" s="8">
        <f ca="1">NORMINV(RAND(),N132,$G$25)</f>
        <v>6.9166644568738427</v>
      </c>
      <c r="P132" s="22">
        <f ca="1">IF(O132&gt;0,L132,L133)</f>
        <v>61</v>
      </c>
      <c r="Q132" s="5" t="str">
        <f ca="1">VLOOKUP(P132,LTable,3)</f>
        <v>Butler</v>
      </c>
      <c r="R132" s="55">
        <f ca="1">1-NORMDIST(0,ABS(N132),$G$25,TRUE)</f>
        <v>0.67003144633940603</v>
      </c>
      <c r="S132" s="55"/>
      <c r="T132" s="55"/>
      <c r="U132" s="5"/>
    </row>
    <row r="133" spans="11:21" x14ac:dyDescent="0.25">
      <c r="K133" s="27"/>
      <c r="L133" s="22">
        <f ca="1">P113</f>
        <v>67</v>
      </c>
      <c r="M133" s="5" t="str">
        <f t="shared" ca="1" si="4"/>
        <v>Miami (Fla)</v>
      </c>
      <c r="O133" s="8"/>
      <c r="U133" s="5"/>
    </row>
    <row r="134" spans="11:21" x14ac:dyDescent="0.25">
      <c r="M134" s="5"/>
      <c r="O134" s="9"/>
      <c r="Q134" s="5" t="s">
        <v>97</v>
      </c>
      <c r="R134" s="57">
        <f ca="1">PRODUCT(R118,R120,R122,R124,R126,R128,R130,R132)</f>
        <v>3.2484093553134377E-2</v>
      </c>
    </row>
    <row r="135" spans="11:21" x14ac:dyDescent="0.25">
      <c r="K135" s="4" t="s">
        <v>15</v>
      </c>
      <c r="O135" s="9"/>
    </row>
    <row r="136" spans="11:21" x14ac:dyDescent="0.25">
      <c r="K136" s="27" t="s">
        <v>5</v>
      </c>
      <c r="L136" s="27" t="s">
        <v>6</v>
      </c>
      <c r="M136" s="5" t="s">
        <v>7</v>
      </c>
      <c r="N136" s="5" t="s">
        <v>8</v>
      </c>
      <c r="O136" s="11" t="s">
        <v>9</v>
      </c>
      <c r="P136" s="27" t="s">
        <v>10</v>
      </c>
      <c r="Q136" s="5" t="s">
        <v>11</v>
      </c>
      <c r="R136" s="27" t="s">
        <v>90</v>
      </c>
      <c r="U136" s="5"/>
    </row>
    <row r="137" spans="11:21" x14ac:dyDescent="0.25">
      <c r="K137" s="27">
        <v>1</v>
      </c>
      <c r="L137" s="18">
        <f ca="1">P118</f>
        <v>6</v>
      </c>
      <c r="M137" s="5" t="str">
        <f t="shared" ref="M137:M144" ca="1" si="5">VLOOKUP(L137,LTable,3)</f>
        <v>Oklahoma State</v>
      </c>
      <c r="N137" s="3">
        <f ca="1">VLOOKUP(L137,LTable,4)-VLOOKUP(L138,LTable,4)</f>
        <v>1.1299999999999955</v>
      </c>
      <c r="O137" s="8">
        <f ca="1">NORMINV(RAND(),N137,$G$25)</f>
        <v>1.5140736774711721</v>
      </c>
      <c r="P137" s="18">
        <f ca="1">IF(O137&gt;0,L137,L138)</f>
        <v>6</v>
      </c>
      <c r="Q137" s="5" t="str">
        <f ca="1">VLOOKUP(P137,LTable,3)</f>
        <v>Oklahoma State</v>
      </c>
      <c r="R137" s="55">
        <f ca="1">1-NORMDIST(0,ABS(N137),$G$25,TRUE)</f>
        <v>0.54498472239277218</v>
      </c>
      <c r="S137" s="55"/>
      <c r="T137" s="55"/>
      <c r="U137" s="5"/>
    </row>
    <row r="138" spans="11:21" x14ac:dyDescent="0.25">
      <c r="K138" s="27" t="s">
        <v>14</v>
      </c>
      <c r="L138" s="18">
        <f ca="1">P120</f>
        <v>10</v>
      </c>
      <c r="M138" s="5" t="str">
        <f t="shared" ca="1" si="5"/>
        <v>Memphis</v>
      </c>
      <c r="O138" s="8"/>
      <c r="P138" s="27"/>
      <c r="Q138" s="5"/>
      <c r="U138" s="5"/>
    </row>
    <row r="139" spans="11:21" x14ac:dyDescent="0.25">
      <c r="K139" s="27">
        <v>1</v>
      </c>
      <c r="L139" s="21">
        <f ca="1">P122</f>
        <v>19</v>
      </c>
      <c r="M139" s="5" t="str">
        <f t="shared" ca="1" si="5"/>
        <v>Gonzaga</v>
      </c>
      <c r="N139" s="3">
        <f ca="1">VLOOKUP(L139,LTable,4)-VLOOKUP(L140,LTable,4)</f>
        <v>5</v>
      </c>
      <c r="O139" s="8">
        <f ca="1">NORMINV(RAND(),N139,$G$25)</f>
        <v>12.375284682357698</v>
      </c>
      <c r="P139" s="21">
        <f ca="1">IF(O139&gt;0,L139,L140)</f>
        <v>19</v>
      </c>
      <c r="Q139" s="5" t="str">
        <f ca="1">VLOOKUP(P139,LTable,3)</f>
        <v>Gonzaga</v>
      </c>
      <c r="R139" s="55">
        <f ca="1">1-NORMDIST(0,ABS(N139),$G$25,TRUE)</f>
        <v>0.69146246127401312</v>
      </c>
      <c r="S139" s="55"/>
      <c r="T139" s="55"/>
      <c r="U139" s="5"/>
    </row>
    <row r="140" spans="11:21" x14ac:dyDescent="0.25">
      <c r="K140" s="27" t="s">
        <v>14</v>
      </c>
      <c r="L140" s="21">
        <f ca="1">P124</f>
        <v>28</v>
      </c>
      <c r="M140" s="5" t="str">
        <f t="shared" ca="1" si="5"/>
        <v>Arizona</v>
      </c>
      <c r="O140" s="8"/>
      <c r="P140" s="27"/>
      <c r="Q140" s="5"/>
      <c r="U140" s="5"/>
    </row>
    <row r="141" spans="11:21" x14ac:dyDescent="0.25">
      <c r="K141" s="27">
        <v>1</v>
      </c>
      <c r="L141" s="20">
        <f ca="1">P126</f>
        <v>38</v>
      </c>
      <c r="M141" s="5" t="str">
        <f t="shared" ca="1" si="5"/>
        <v>North Carolina</v>
      </c>
      <c r="N141" s="3">
        <f ca="1">VLOOKUP(L141,LTable,4)-VLOOKUP(L142,LTable,4)</f>
        <v>-5.5900000000000034</v>
      </c>
      <c r="O141" s="8">
        <f ca="1">NORMINV(RAND(),N141,$G$25)</f>
        <v>-1.9150465959961913</v>
      </c>
      <c r="P141" s="20">
        <f ca="1">IF(O141&gt;0,L141,L142)</f>
        <v>46</v>
      </c>
      <c r="Q141" s="5" t="str">
        <f ca="1">VLOOKUP(P141,LTable,3)</f>
        <v>Florida</v>
      </c>
      <c r="R141" s="55">
        <f ca="1">1-NORMDIST(0,ABS(N141),$G$25,TRUE)</f>
        <v>0.71191913990855893</v>
      </c>
      <c r="S141" s="55"/>
      <c r="T141" s="55"/>
    </row>
    <row r="142" spans="11:21" x14ac:dyDescent="0.25">
      <c r="K142" s="27" t="s">
        <v>14</v>
      </c>
      <c r="L142" s="20">
        <f ca="1">P128</f>
        <v>46</v>
      </c>
      <c r="M142" s="5" t="str">
        <f t="shared" ca="1" si="5"/>
        <v>Florida</v>
      </c>
      <c r="O142" s="8"/>
      <c r="P142" s="27"/>
      <c r="Q142" s="5"/>
    </row>
    <row r="143" spans="11:21" x14ac:dyDescent="0.25">
      <c r="K143" s="27">
        <v>1</v>
      </c>
      <c r="L143" s="22">
        <f ca="1">P130</f>
        <v>52</v>
      </c>
      <c r="M143" s="5" t="str">
        <f t="shared" ca="1" si="5"/>
        <v>Indiana</v>
      </c>
      <c r="N143" s="3">
        <f ca="1">VLOOKUP(L143,LTable,4)-VLOOKUP(L144,LTable,4)</f>
        <v>8.5600000000000023</v>
      </c>
      <c r="O143" s="8">
        <f ca="1">NORMINV(RAND(),N143,$G$25)</f>
        <v>2.8732234875353129</v>
      </c>
      <c r="P143" s="22">
        <f ca="1">IF(O143&gt;0,L143,L144)</f>
        <v>52</v>
      </c>
      <c r="Q143" s="5" t="str">
        <f ca="1">VLOOKUP(P143,LTable,3)</f>
        <v>Indiana</v>
      </c>
      <c r="R143" s="55">
        <f ca="1">1-NORMDIST(0,ABS(N143),$G$25,TRUE)</f>
        <v>0.80400111027731191</v>
      </c>
      <c r="S143" s="55"/>
      <c r="T143" s="55"/>
      <c r="U143" s="5"/>
    </row>
    <row r="144" spans="11:21" x14ac:dyDescent="0.25">
      <c r="K144" s="27" t="s">
        <v>14</v>
      </c>
      <c r="L144" s="22">
        <f ca="1">P132</f>
        <v>61</v>
      </c>
      <c r="M144" s="5" t="str">
        <f t="shared" ca="1" si="5"/>
        <v>Butler</v>
      </c>
      <c r="O144" s="8"/>
      <c r="U144" s="5"/>
    </row>
    <row r="145" spans="11:21" x14ac:dyDescent="0.25">
      <c r="M145" s="5"/>
      <c r="O145" s="9"/>
      <c r="Q145" s="5" t="s">
        <v>98</v>
      </c>
      <c r="R145" s="57">
        <f ca="1">PRODUCT(R137,R139,R141,R143)</f>
        <v>0.21569508702554441</v>
      </c>
      <c r="U145" s="5"/>
    </row>
    <row r="146" spans="11:21" x14ac:dyDescent="0.25">
      <c r="K146" s="4" t="s">
        <v>16</v>
      </c>
      <c r="O146" s="9"/>
    </row>
    <row r="147" spans="11:21" x14ac:dyDescent="0.25">
      <c r="K147" s="27" t="s">
        <v>5</v>
      </c>
      <c r="L147" s="17" t="s">
        <v>6</v>
      </c>
      <c r="M147" s="5" t="s">
        <v>7</v>
      </c>
      <c r="N147" s="5" t="s">
        <v>8</v>
      </c>
      <c r="O147" s="11" t="s">
        <v>9</v>
      </c>
      <c r="P147" s="27" t="s">
        <v>10</v>
      </c>
      <c r="Q147" s="5" t="s">
        <v>11</v>
      </c>
      <c r="R147" s="27" t="s">
        <v>90</v>
      </c>
    </row>
    <row r="148" spans="11:21" x14ac:dyDescent="0.25">
      <c r="K148" s="27">
        <v>1</v>
      </c>
      <c r="L148" s="45">
        <f ca="1">P137</f>
        <v>6</v>
      </c>
      <c r="M148" s="5" t="str">
        <f ca="1">VLOOKUP(L148,LTable,3)</f>
        <v>Oklahoma State</v>
      </c>
      <c r="N148" s="3">
        <f ca="1">VLOOKUP(L148,LTable,4)-VLOOKUP(L149,LTable,4)</f>
        <v>-4.4000000000000057</v>
      </c>
      <c r="O148" s="8">
        <f ca="1">NORMINV(RAND(),N148,$G$25)</f>
        <v>10.842588991929683</v>
      </c>
      <c r="P148" s="27">
        <f ca="1">IF(O148&gt;0,L148,L149)</f>
        <v>6</v>
      </c>
      <c r="Q148" s="5" t="str">
        <f ca="1">VLOOKUP(P148,LTable,3)</f>
        <v>Oklahoma State</v>
      </c>
      <c r="R148" s="55">
        <f ca="1">1-NORMDIST(0,ABS(N148),$G$25,TRUE)</f>
        <v>0.67003144633940659</v>
      </c>
      <c r="S148" s="55"/>
      <c r="T148" s="55"/>
    </row>
    <row r="149" spans="11:21" x14ac:dyDescent="0.25">
      <c r="K149" s="27"/>
      <c r="L149" s="46">
        <f ca="1">P139</f>
        <v>19</v>
      </c>
      <c r="M149" s="5" t="str">
        <f ca="1">VLOOKUP(L149,LTable,3)</f>
        <v>Gonzaga</v>
      </c>
      <c r="P149" s="27"/>
    </row>
    <row r="150" spans="11:21" x14ac:dyDescent="0.25">
      <c r="K150" s="27">
        <v>2</v>
      </c>
      <c r="L150" s="47">
        <f ca="1">P141</f>
        <v>46</v>
      </c>
      <c r="M150" s="5" t="str">
        <f ca="1">VLOOKUP(L150,LTable,3)</f>
        <v>Florida</v>
      </c>
      <c r="N150" s="3">
        <f ca="1">VLOOKUP(L150,LTable,4)-VLOOKUP(L151,LTable,4)</f>
        <v>-0.18999999999999773</v>
      </c>
      <c r="O150" s="8">
        <f ca="1">NORMINV(RAND(),N150,$G$25)</f>
        <v>-21.951615856788273</v>
      </c>
      <c r="P150" s="27">
        <f ca="1">IF(O150&gt;0,L150,L151)</f>
        <v>52</v>
      </c>
      <c r="Q150" s="5" t="str">
        <f ca="1">VLOOKUP(P150,LTable,3)</f>
        <v>Indiana</v>
      </c>
      <c r="R150" s="55">
        <f ca="1">1-NORMDIST(0,ABS(N150),$G$25,TRUE)</f>
        <v>0.50757944729480475</v>
      </c>
      <c r="S150" s="55"/>
      <c r="T150" s="55"/>
    </row>
    <row r="151" spans="11:21" x14ac:dyDescent="0.25">
      <c r="K151" s="27"/>
      <c r="L151" s="33">
        <f ca="1">P143</f>
        <v>52</v>
      </c>
      <c r="M151" s="5" t="str">
        <f ca="1">VLOOKUP(L151,LTable,3)</f>
        <v>Indiana</v>
      </c>
      <c r="O151" s="8"/>
    </row>
    <row r="152" spans="11:21" x14ac:dyDescent="0.25">
      <c r="M152" s="5"/>
      <c r="O152" s="9"/>
      <c r="Q152" s="5" t="s">
        <v>99</v>
      </c>
      <c r="R152" s="57">
        <f ca="1">PRODUCT(R148,R150)</f>
        <v>0.34009419120309464</v>
      </c>
    </row>
    <row r="153" spans="11:21" x14ac:dyDescent="0.25">
      <c r="K153" s="4" t="s">
        <v>17</v>
      </c>
      <c r="O153" s="9"/>
    </row>
    <row r="154" spans="11:21" x14ac:dyDescent="0.25">
      <c r="K154" s="27" t="s">
        <v>5</v>
      </c>
      <c r="L154" s="17" t="s">
        <v>6</v>
      </c>
      <c r="M154" s="5" t="s">
        <v>7</v>
      </c>
      <c r="N154" s="5" t="s">
        <v>8</v>
      </c>
      <c r="O154" s="11" t="s">
        <v>9</v>
      </c>
      <c r="P154" s="27" t="s">
        <v>10</v>
      </c>
      <c r="Q154" s="5" t="s">
        <v>11</v>
      </c>
      <c r="R154" s="27" t="s">
        <v>90</v>
      </c>
    </row>
    <row r="155" spans="11:21" x14ac:dyDescent="0.25">
      <c r="K155" s="27">
        <v>1</v>
      </c>
      <c r="L155" s="27">
        <f ca="1">P148</f>
        <v>6</v>
      </c>
      <c r="M155" s="5" t="str">
        <f ca="1">VLOOKUP(L155,LTable,3)</f>
        <v>Oklahoma State</v>
      </c>
      <c r="N155" s="3">
        <f ca="1">VLOOKUP(L155,LTable,4)-VLOOKUP(L156,LTable,4)</f>
        <v>-5.6800000000000068</v>
      </c>
      <c r="O155" s="8">
        <f ca="1">NORMINV(RAND(),N155,$G$25)</f>
        <v>-8.8021155062160439</v>
      </c>
      <c r="P155" s="33">
        <f ca="1">IF(O155&gt;0,L155,L156)</f>
        <v>52</v>
      </c>
      <c r="Q155" s="5" t="str">
        <f ca="1">VLOOKUP(P155,LTable,3)</f>
        <v>Indiana</v>
      </c>
      <c r="R155" s="58">
        <f ca="1">1-NORMDIST(0,ABS(N155),$G$25,TRUE)</f>
        <v>0.71498251603115237</v>
      </c>
      <c r="S155" s="55"/>
      <c r="T155" s="55"/>
    </row>
    <row r="156" spans="11:21" x14ac:dyDescent="0.25">
      <c r="K156" s="27"/>
      <c r="L156" s="27">
        <f ca="1">P150</f>
        <v>52</v>
      </c>
      <c r="M156" s="12" t="str">
        <f ca="1">VLOOKUP(L156,LTable,3)</f>
        <v>Indiana</v>
      </c>
      <c r="O156" s="8"/>
      <c r="Q156" s="5"/>
    </row>
    <row r="157" spans="11:21" x14ac:dyDescent="0.25">
      <c r="M157" s="5"/>
    </row>
    <row r="158" spans="11:21" x14ac:dyDescent="0.25">
      <c r="K158" s="4" t="s">
        <v>11</v>
      </c>
      <c r="L158" s="33">
        <f ca="1">P155</f>
        <v>52</v>
      </c>
    </row>
    <row r="160" spans="11:21" x14ac:dyDescent="0.25">
      <c r="O160" s="8"/>
      <c r="Q160" s="5"/>
    </row>
    <row r="175" spans="12:16" x14ac:dyDescent="0.25">
      <c r="L175" s="3"/>
      <c r="P175" s="9"/>
    </row>
  </sheetData>
  <sortState ref="A5:D72">
    <sortCondition ref="A4"/>
  </sortState>
  <phoneticPr fontId="0" type="noConversion"/>
  <conditionalFormatting sqref="P148">
    <cfRule type="cellIs" dxfId="25" priority="15" operator="between">
      <formula>19</formula>
      <formula>34</formula>
    </cfRule>
    <cfRule type="cellIs" dxfId="24" priority="16" operator="between">
      <formula>1</formula>
      <formula>18</formula>
    </cfRule>
  </conditionalFormatting>
  <conditionalFormatting sqref="P150">
    <cfRule type="cellIs" dxfId="23" priority="13" operator="between">
      <formula>52</formula>
      <formula>68</formula>
    </cfRule>
    <cfRule type="cellIs" dxfId="22" priority="14" operator="between">
      <formula>35</formula>
      <formula>51</formula>
    </cfRule>
  </conditionalFormatting>
  <conditionalFormatting sqref="P155">
    <cfRule type="cellIs" dxfId="21" priority="9" operator="between">
      <formula>19</formula>
      <formula>34</formula>
    </cfRule>
    <cfRule type="cellIs" dxfId="20" priority="10" operator="between">
      <formula>1</formula>
      <formula>18</formula>
    </cfRule>
    <cfRule type="cellIs" dxfId="19" priority="11" operator="between">
      <formula>35</formula>
      <formula>51</formula>
    </cfRule>
    <cfRule type="cellIs" dxfId="18" priority="12" operator="between">
      <formula>52</formula>
      <formula>68</formula>
    </cfRule>
  </conditionalFormatting>
  <conditionalFormatting sqref="L155">
    <cfRule type="cellIs" dxfId="17" priority="7" operator="between">
      <formula>19</formula>
      <formula>34</formula>
    </cfRule>
    <cfRule type="cellIs" dxfId="16" priority="8" operator="between">
      <formula>1</formula>
      <formula>18</formula>
    </cfRule>
  </conditionalFormatting>
  <conditionalFormatting sqref="L156">
    <cfRule type="cellIs" dxfId="15" priority="5" operator="between">
      <formula>52</formula>
      <formula>68</formula>
    </cfRule>
    <cfRule type="cellIs" dxfId="14" priority="6" operator="between">
      <formula>35</formula>
      <formula>51</formula>
    </cfRule>
  </conditionalFormatting>
  <conditionalFormatting sqref="L158">
    <cfRule type="cellIs" dxfId="13" priority="1" operator="between">
      <formula>19</formula>
      <formula>34</formula>
    </cfRule>
    <cfRule type="cellIs" dxfId="12" priority="2" operator="between">
      <formula>1</formula>
      <formula>18</formula>
    </cfRule>
    <cfRule type="cellIs" dxfId="11" priority="3" operator="between">
      <formula>35</formula>
      <formula>51</formula>
    </cfRule>
    <cfRule type="cellIs" dxfId="10" priority="4" operator="between">
      <formula>52</formula>
      <formula>68</formula>
    </cfRule>
  </conditionalFormatting>
  <printOptions headings="1" gridLines="1"/>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Model</vt:lpstr>
      <vt:lpstr>LTable</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Chris</cp:lastModifiedBy>
  <cp:lastPrinted>2010-07-22T19:24:18Z</cp:lastPrinted>
  <dcterms:created xsi:type="dcterms:W3CDTF">1998-03-12T00:16:08Z</dcterms:created>
  <dcterms:modified xsi:type="dcterms:W3CDTF">2013-03-21T14:19:23Z</dcterms:modified>
</cp:coreProperties>
</file>